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9.xml" ContentType="application/vnd.openxmlformats-officedocument.drawingml.chart+xml"/>
  <Override PartName="/xl/charts/chart17.xml" ContentType="application/vnd.openxmlformats-officedocument.drawingml.chart+xml"/>
  <Override PartName="/xl/charts/chart15.xml" ContentType="application/vnd.openxmlformats-officedocument.drawingml.chart+xml"/>
  <Override PartName="/xl/charts/chart14.xml" ContentType="application/vnd.openxmlformats-officedocument.drawingml.chart+xml"/>
  <Override PartName="/xl/charts/chart11.xml" ContentType="application/vnd.openxmlformats-officedocument.drawingml.chart+xml"/>
  <Override PartName="/xl/charts/chart13.xml" ContentType="application/vnd.openxmlformats-officedocument.drawingml.chart+xml"/>
  <Override PartName="/xl/charts/chart10.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7.xml" ContentType="application/vnd.openxmlformats-officedocument.drawingml.chart+xml"/>
  <Override PartName="/xl/charts/chart18.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2.xml" ContentType="application/vnd.openxmlformats-officedocument.drawingml.chart+xml"/>
  <Override PartName="/xl/charts/chart3.xml" ContentType="application/vnd.openxmlformats-officedocument.drawingml.chart+xml"/>
  <Override PartName="/xl/charts/chart16.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comments3.xml" ContentType="application/vnd.openxmlformats-officedocument.spreadsheetml.comments+xml"/>
  <Override PartName="/xl/drawings/_rels/drawing16.xml.rels" ContentType="application/vnd.openxmlformats-package.relationships+xml"/>
  <Override PartName="/xl/drawings/_rels/drawing14.xml.rels" ContentType="application/vnd.openxmlformats-package.relationships+xml"/>
  <Override PartName="/xl/drawings/_rels/drawing13.xml.rels" ContentType="application/vnd.openxmlformats-package.relationships+xml"/>
  <Override PartName="/xl/drawings/_rels/drawing15.xml.rels" ContentType="application/vnd.openxmlformats-package.relationships+xml"/>
  <Override PartName="/xl/drawings/_rels/drawing12.xml.rels" ContentType="application/vnd.openxmlformats-package.relationships+xml"/>
  <Override PartName="/xl/drawings/_rels/drawing11.xml.rels" ContentType="application/vnd.openxmlformats-package.relationships+xml"/>
  <Override PartName="/xl/drawings/_rels/drawing10.xml.rels" ContentType="application/vnd.openxmlformats-package.relationships+xml"/>
  <Override PartName="/xl/drawings/_rels/drawing6.xml.rels" ContentType="application/vnd.openxmlformats-package.relationships+xml"/>
  <Override PartName="/xl/drawings/_rels/drawing5.xml.rels" ContentType="application/vnd.openxmlformats-package.relationships+xml"/>
  <Override PartName="/xl/drawings/_rels/drawing4.xml.rels" ContentType="application/vnd.openxmlformats-package.relationships+xml"/>
  <Override PartName="/xl/drawings/_rels/drawing7.xml.rels" ContentType="application/vnd.openxmlformats-package.relationships+xml"/>
  <Override PartName="/xl/drawings/_rels/drawing3.xml.rels" ContentType="application/vnd.openxmlformats-package.relationships+xml"/>
  <Override PartName="/xl/drawings/_rels/drawing9.xml.rels" ContentType="application/vnd.openxmlformats-package.relationships+xml"/>
  <Override PartName="/xl/drawings/_rels/drawing2.xml.rels" ContentType="application/vnd.openxmlformats-package.relationships+xml"/>
  <Override PartName="/xl/drawings/_rels/drawing17.xml.rels" ContentType="application/vnd.openxmlformats-package.relationships+xml"/>
  <Override PartName="/xl/drawings/_rels/drawing1.xml.rels" ContentType="application/vnd.openxmlformats-package.relationships+xml"/>
  <Override PartName="/xl/drawings/_rels/drawing8.xml.rels" ContentType="application/vnd.openxmlformats-package.relationships+xml"/>
  <Override PartName="/xl/drawings/drawing17.xml" ContentType="application/vnd.openxmlformats-officedocument.drawing+xml"/>
  <Override PartName="/xl/drawings/drawing16.xml" ContentType="application/vnd.openxmlformats-officedocument.drawing+xml"/>
  <Override PartName="/xl/drawings/drawing12.xml" ContentType="application/vnd.openxmlformats-officedocument.drawing+xml"/>
  <Override PartName="/xl/drawings/drawing15.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8.xml" ContentType="application/vnd.openxmlformats-officedocument.drawing+xml"/>
  <Override PartName="/xl/drawings/drawing14.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vmlDrawing1.vml" ContentType="application/vnd.openxmlformats-officedocument.vmlDrawing"/>
  <Override PartName="/xl/drawings/drawing9.xml" ContentType="application/vnd.openxmlformats-officedocument.drawing+xml"/>
  <Override PartName="/xl/drawings/drawing2.xml" ContentType="application/vnd.openxmlformats-officedocument.drawing+xml"/>
  <Override PartName="/xl/drawings/drawing13.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worksheets/sheet66.xml" ContentType="application/vnd.openxmlformats-officedocument.spreadsheetml.worksheet+xml"/>
  <Override PartName="/xl/worksheets/sheet62.xml" ContentType="application/vnd.openxmlformats-officedocument.spreadsheetml.worksheet+xml"/>
  <Override PartName="/xl/worksheets/sheet60.xml" ContentType="application/vnd.openxmlformats-officedocument.spreadsheetml.worksheet+xml"/>
  <Override PartName="/xl/worksheets/sheet57.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49.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50.xml" ContentType="application/vnd.openxmlformats-officedocument.spreadsheetml.worksheet+xml"/>
  <Override PartName="/xl/worksheets/sheet43.xml" ContentType="application/vnd.openxmlformats-officedocument.spreadsheetml.worksheet+xml"/>
  <Override PartName="/xl/worksheets/sheet58.xml" ContentType="application/vnd.openxmlformats-officedocument.spreadsheetml.worksheet+xml"/>
  <Override PartName="/xl/worksheets/sheet41.xml" ContentType="application/vnd.openxmlformats-officedocument.spreadsheetml.worksheet+xml"/>
  <Override PartName="/xl/worksheets/sheet38.xml" ContentType="application/vnd.openxmlformats-officedocument.spreadsheetml.worksheet+xml"/>
  <Override PartName="/xl/worksheets/sheet36.xml" ContentType="application/vnd.openxmlformats-officedocument.spreadsheetml.worksheet+xml"/>
  <Override PartName="/xl/worksheets/sheet61.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55.xml" ContentType="application/vnd.openxmlformats-officedocument.spreadsheetml.worksheet+xml"/>
  <Override PartName="/xl/worksheets/sheet30.xml" ContentType="application/vnd.openxmlformats-officedocument.spreadsheetml.worksheet+xml"/>
  <Override PartName="/xl/worksheets/sheet65.xml" ContentType="application/vnd.openxmlformats-officedocument.spreadsheetml.worksheet+xml"/>
  <Override PartName="/xl/worksheets/sheet27.xml" ContentType="application/vnd.openxmlformats-officedocument.spreadsheetml.worksheet+xml"/>
  <Override PartName="/xl/worksheets/sheet32.xml" ContentType="application/vnd.openxmlformats-officedocument.spreadsheetml.worksheet+xml"/>
  <Override PartName="/xl/worksheets/sheet35.xml" ContentType="application/vnd.openxmlformats-officedocument.spreadsheetml.worksheet+xml"/>
  <Override PartName="/xl/worksheets/sheet52.xml" ContentType="application/vnd.openxmlformats-officedocument.spreadsheetml.worksheet+xml"/>
  <Override PartName="/xl/worksheets/sheet56.xml" ContentType="application/vnd.openxmlformats-officedocument.spreadsheetml.worksheet+xml"/>
  <Override PartName="/xl/worksheets/sheet25.xml" ContentType="application/vnd.openxmlformats-officedocument.spreadsheetml.worksheet+xml"/>
  <Override PartName="/xl/worksheets/sheet23.xml" ContentType="application/vnd.openxmlformats-officedocument.spreadsheetml.worksheet+xml"/>
  <Override PartName="/xl/worksheets/sheet26.xml" ContentType="application/vnd.openxmlformats-officedocument.spreadsheetml.worksheet+xml"/>
  <Override PartName="/xl/worksheets/sheet48.xml" ContentType="application/vnd.openxmlformats-officedocument.spreadsheetml.worksheet+xml"/>
  <Override PartName="/xl/worksheets/sheet40.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42.xml" ContentType="application/vnd.openxmlformats-officedocument.spreadsheetml.worksheet+xml"/>
  <Override PartName="/xl/worksheets/sheet10.xml" ContentType="application/vnd.openxmlformats-officedocument.spreadsheetml.worksheet+xml"/>
  <Override PartName="/xl/worksheets/sheet37.xml" ContentType="application/vnd.openxmlformats-officedocument.spreadsheetml.worksheet+xml"/>
  <Override PartName="/xl/worksheets/sheet9.xml" ContentType="application/vnd.openxmlformats-officedocument.spreadsheetml.worksheet+xml"/>
  <Override PartName="/xl/worksheets/sheet28.xml" ContentType="application/vnd.openxmlformats-officedocument.spreadsheetml.worksheet+xml"/>
  <Override PartName="/xl/worksheets/sheet8.xml" ContentType="application/vnd.openxmlformats-officedocument.spreadsheetml.worksheet+xml"/>
  <Override PartName="/xl/worksheets/sheet64.xml" ContentType="application/vnd.openxmlformats-officedocument.spreadsheetml.worksheet+xml"/>
  <Override PartName="/xl/worksheets/sheet24.xml" ContentType="application/vnd.openxmlformats-officedocument.spreadsheetml.worksheet+xml"/>
  <Override PartName="/xl/worksheets/sheet13.xml" ContentType="application/vnd.openxmlformats-officedocument.spreadsheetml.worksheet+xml"/>
  <Override PartName="/xl/worksheets/sheet39.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worksheets/_rels/sheet38.xml.rels" ContentType="application/vnd.openxmlformats-package.relationships+xml"/>
  <Override PartName="/xl/worksheets/_rels/sheet37.xml.rels" ContentType="application/vnd.openxmlformats-package.relationships+xml"/>
  <Override PartName="/xl/worksheets/_rels/sheet56.xml.rels" ContentType="application/vnd.openxmlformats-package.relationships+xml"/>
  <Override PartName="/xl/worksheets/_rels/sheet35.xml.rels" ContentType="application/vnd.openxmlformats-package.relationships+xml"/>
  <Override PartName="/xl/worksheets/_rels/sheet31.xml.rels" ContentType="application/vnd.openxmlformats-package.relationships+xml"/>
  <Override PartName="/xl/worksheets/_rels/sheet29.xml.rels" ContentType="application/vnd.openxmlformats-package.relationships+xml"/>
  <Override PartName="/xl/worksheets/_rels/sheet55.xml.rels" ContentType="application/vnd.openxmlformats-package.relationships+xml"/>
  <Override PartName="/xl/worksheets/_rels/sheet18.xml.rels" ContentType="application/vnd.openxmlformats-package.relationships+xml"/>
  <Override PartName="/xl/worksheets/_rels/sheet24.xml.rels" ContentType="application/vnd.openxmlformats-package.relationships+xml"/>
  <Override PartName="/xl/worksheets/_rels/sheet17.xml.rels" ContentType="application/vnd.openxmlformats-package.relationships+xml"/>
  <Override PartName="/xl/worksheets/_rels/sheet14.xml.rels" ContentType="application/vnd.openxmlformats-package.relationships+xml"/>
  <Override PartName="/xl/worksheets/_rels/sheet33.xml.rels" ContentType="application/vnd.openxmlformats-package.relationships+xml"/>
  <Override PartName="/xl/worksheets/_rels/sheet12.xml.rels" ContentType="application/vnd.openxmlformats-package.relationships+xml"/>
  <Override PartName="/xl/worksheets/_rels/sheet10.xml.rels" ContentType="application/vnd.openxmlformats-package.relationships+xml"/>
  <Override PartName="/xl/worksheets/_rels/sheet51.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_rels/sheet11.xml.rels" ContentType="application/vnd.openxmlformats-package.relationships+xml"/>
  <Override PartName="/xl/worksheets/sheet4.xml" ContentType="application/vnd.openxmlformats-officedocument.spreadsheetml.worksheet+xml"/>
  <Override PartName="/xl/worksheets/sheet5.xml" ContentType="application/vnd.openxmlformats-officedocument.spreadsheetml.worksheet+xml"/>
  <Override PartName="/xl/worksheets/sheet34.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51.xml" ContentType="application/vnd.openxmlformats-officedocument.spreadsheetml.worksheet+xml"/>
  <Override PartName="/xl/worksheets/sheet63.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20.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9.xml" ContentType="application/vnd.openxmlformats-officedocument.spreadsheetml.worksheet+xml"/>
  <Override PartName="/xl/styles.xml" ContentType="application/vnd.openxmlformats-officedocument.spreadsheetml.styles+xml"/>
  <Override PartName="/xl/media/image3.jpeg" ContentType="image/jpeg"/>
  <Override PartName="/xl/media/image2.jpeg" ContentType="image/jpeg"/>
  <Override PartName="/xl/media/image1.jpeg" ContentType="image/jpeg"/>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Contents" sheetId="1" state="visible" r:id="rId2"/>
    <sheet name="Table 1.1" sheetId="2" state="visible" r:id="rId3"/>
    <sheet name="Gross Exp 09-14 AJC" sheetId="3" state="visible" r:id="rId4"/>
    <sheet name="Table 1.2 13-14" sheetId="4" state="visible" r:id="rId5"/>
    <sheet name="Table 1.2 12-13" sheetId="5" state="visible" r:id="rId6"/>
    <sheet name="Table 1.2 11-12" sheetId="6" state="visible" r:id="rId7"/>
    <sheet name="3.2 10-11" sheetId="7" state="visible" r:id="rId8"/>
    <sheet name="3.2 09-10" sheetId="8" state="visible" r:id="rId9"/>
    <sheet name="councils_revenue_sources" sheetId="9" state="visible" r:id="rId10"/>
    <sheet name="Table 1.3 AJC" sheetId="10" state="visible" r:id="rId11"/>
    <sheet name="Chart 1.1" sheetId="11" state="visible" r:id="rId12"/>
    <sheet name="Table 1.4" sheetId="12" state="visible" r:id="rId13"/>
    <sheet name="Budget AJC" sheetId="13" state="visible" r:id="rId14"/>
    <sheet name="Chart 1.2" sheetId="14" state="visible" r:id="rId15"/>
    <sheet name="Table 1.5" sheetId="15" state="visible" r:id="rId16"/>
    <sheet name="Table 1.6" sheetId="16" state="visible" r:id="rId17"/>
    <sheet name="Chart 1.3" sheetId="17" state="visible" r:id="rId18"/>
    <sheet name="Chart 1.4" sheetId="18" state="visible" r:id="rId19"/>
    <sheet name="Table 1.7" sheetId="19" state="visible" r:id="rId20"/>
    <sheet name="Table 1.8" sheetId="20" state="visible" r:id="rId21"/>
    <sheet name="Table 1.9" sheetId="21" state="visible" r:id="rId22"/>
    <sheet name="Table 1.10" sheetId="22" state="visible" r:id="rId23"/>
    <sheet name="Table 1.11" sheetId="23" state="visible" r:id="rId24"/>
    <sheet name="Table 1.12" sheetId="24" state="visible" r:id="rId25"/>
    <sheet name="Table 1.13" sheetId="25" state="visible" r:id="rId26"/>
    <sheet name="Table 1.14" sheetId="26" state="visible" r:id="rId27"/>
    <sheet name="Table 1.15" sheetId="27" state="visible" r:id="rId28"/>
    <sheet name="Table 1.16" sheetId="28" state="visible" r:id="rId29"/>
    <sheet name="Table 1.17" sheetId="29" state="visible" r:id="rId30"/>
    <sheet name="Table 1.18" sheetId="30" state="visible" r:id="rId31"/>
    <sheet name="Table 1.19 AJC" sheetId="31" state="visible" r:id="rId32"/>
    <sheet name="Table 1.20" sheetId="32" state="visible" r:id="rId33"/>
    <sheet name="Table 2.1" sheetId="33" state="visible" r:id="rId34"/>
    <sheet name="Table 2.2" sheetId="34" state="visible" r:id="rId35"/>
    <sheet name="Chart 2.1" sheetId="35" state="visible" r:id="rId36"/>
    <sheet name="Table 2.3" sheetId="36" state="visible" r:id="rId37"/>
    <sheet name="Chart 2.2" sheetId="37" state="visible" r:id="rId38"/>
    <sheet name="Chart 2.3" sheetId="38" state="visible" r:id="rId39"/>
    <sheet name="Table 2.4" sheetId="39" state="visible" r:id="rId40"/>
    <sheet name="Table 2.5" sheetId="40" state="visible" r:id="rId41"/>
    <sheet name="Table 2.6" sheetId="41" state="visible" r:id="rId42"/>
    <sheet name="Table 2.7" sheetId="42" state="visible" r:id="rId43"/>
    <sheet name="Table 3.1" sheetId="43" state="visible" r:id="rId44"/>
    <sheet name="Table 3.2" sheetId="44" state="visible" r:id="rId45"/>
    <sheet name="Table 3.3" sheetId="45" state="visible" r:id="rId46"/>
    <sheet name="Table 3.4" sheetId="46" state="visible" r:id="rId47"/>
    <sheet name="Table 4.1" sheetId="47" state="visible" r:id="rId48"/>
    <sheet name="Table 4.2" sheetId="48" state="visible" r:id="rId49"/>
    <sheet name="Table 5.1" sheetId="49" state="visible" r:id="rId50"/>
    <sheet name="Table 5.2" sheetId="50" state="visible" r:id="rId51"/>
    <sheet name="Map 5.1" sheetId="51" state="visible" r:id="rId52"/>
    <sheet name="Annex A (i)" sheetId="52" state="visible" r:id="rId53"/>
    <sheet name="Annex A (ii)" sheetId="53" state="visible" r:id="rId54"/>
    <sheet name="Annex B" sheetId="54" state="visible" r:id="rId55"/>
    <sheet name="Annex C AJC" sheetId="55" state="visible" r:id="rId56"/>
    <sheet name="Dunbartonshires" sheetId="56" state="visible" r:id="rId57"/>
    <sheet name="Annex D (i)" sheetId="57" state="visible" r:id="rId58"/>
    <sheet name="Annex D (ii)" sheetId="58" state="visible" r:id="rId59"/>
    <sheet name="Annex E" sheetId="59" state="visible" r:id="rId60"/>
    <sheet name="Annex F" sheetId="60" state="visible" r:id="rId61"/>
    <sheet name="Annex G (i)" sheetId="61" state="visible" r:id="rId62"/>
    <sheet name="Annex G (ii)" sheetId="62" state="visible" r:id="rId63"/>
    <sheet name="Annex H" sheetId="63" state="visible" r:id="rId64"/>
    <sheet name="Annex I (i)" sheetId="64" state="visible" r:id="rId65"/>
    <sheet name="Annex I (ii)" sheetId="65" state="visible" r:id="rId66"/>
    <sheet name="Annex J" sheetId="66" state="visible" r:id="rId67"/>
  </sheets>
  <definedNames>
    <definedName function="false" hidden="false" localSheetId="17" name="_Toc411584032" vbProcedure="false">'Chart 1.4'!$A$1</definedName>
    <definedName function="false" hidden="false" localSheetId="18" name="_Toc411584033" vbProcedure="false">'Table 1.7'!$A$1</definedName>
    <definedName function="false" hidden="false" localSheetId="19" name="_Toc411584034" vbProcedure="false">'Table 1.8'!$A$1</definedName>
    <definedName function="false" hidden="false" localSheetId="19" name="_Toc411871246" vbProcedure="false">'Table 1.8'!$A$1</definedName>
    <definedName function="false" hidden="false" localSheetId="20" name="_Toc411584035" vbProcedure="false">'Table 1.9'!$A$1</definedName>
    <definedName function="false" hidden="false" localSheetId="50" name="_Toc380396034" vbProcedure="false">'Map 5.1'!$A$1</definedName>
  </definedNames>
  <calcPr iterateCount="100" refMode="A1" iterate="false" iterateDelta="0.0001"/>
</workbook>
</file>

<file path=xl/comments3.xml><?xml version="1.0" encoding="utf-8"?>
<comments xmlns="http://schemas.openxmlformats.org/spreadsheetml/2006/main" xmlns:xdr="http://schemas.openxmlformats.org/drawingml/2006/spreadsheetDrawing">
  <authors>
    <author/>
  </authors>
  <commentList>
    <comment ref="A43" authorId="0">
      <text>
        <r>
          <rPr>
            <sz val="10"/>
            <color rgb="FF000000"/>
            <rFont val="Arial"/>
            <family val="2"/>
          </rPr>
          <t>This is designed to make the total match Gross exp, so this implicitly includes any drawing from reserves and borrowing.</t>
        </r>
      </text>
    </comment>
  </commentList>
</comments>
</file>

<file path=xl/sharedStrings.xml><?xml version="1.0" encoding="utf-8"?>
<sst xmlns="http://schemas.openxmlformats.org/spreadsheetml/2006/main" count="2497" uniqueCount="964">
  <si>
    <t>Scottish Local Government Finance Statistics 2013-14</t>
  </si>
  <si>
    <t>Sources</t>
  </si>
  <si>
    <t>This spreadsheet</t>
  </si>
  <si>
    <t>http://www.gov.scot/Publications/2015/02/3131</t>
  </si>
  <si>
    <t>Scottish budget figures</t>
  </si>
  <si>
    <t>http://www.scottish.parliament.uk/parliamentarybusiness/94993.aspx</t>
  </si>
  <si>
    <t>Local Government Revenue Expenditure and Income</t>
  </si>
  <si>
    <t>Table 1.1 – Revenue Expenditure and Income, 2013-14</t>
  </si>
  <si>
    <t>Table 1.2 – General Fund Revenue Income and Expenditure, 2013-14</t>
  </si>
  <si>
    <t>Table 1.3 – Net Revenue Expenditure by Service, 2009-10 to 2013-14</t>
  </si>
  <si>
    <t>Chart 1.1 – Net Revenue Expenditure per Capita by Local Authority, 2013-14</t>
  </si>
  <si>
    <t>Table 1.4 – Revenue Income by Source, 2009-10 to 2013-14</t>
  </si>
  <si>
    <t>Chart 1.2 – Revenue Income by Source, 2009-10 to 2013-14</t>
  </si>
  <si>
    <t>Table 1.5 – Number of Dwellings, Chargeable and Exempt in Scotland, 2009 to 2014</t>
  </si>
  <si>
    <t>Table 1.6 – Chargeable Dwellings by Council Tax Band &amp; Local Authority</t>
  </si>
  <si>
    <t>Chart 1.3 – Chargeable Dwellings by Council Tax Band &amp; Local Authority</t>
  </si>
  <si>
    <t>Chart 1.4 – Band D Council Tax Rate by Local Authority, 2013-14</t>
  </si>
  <si>
    <t>Table 1.7 – Scotland Council Tax Levels</t>
  </si>
  <si>
    <t>Table 1.8 – Council Tax Support Schemes and Amounts of Decrease Applied</t>
  </si>
  <si>
    <t>Table 1.9 – Number of Dwellings in Receipt of Council Tax Discounts and Reductions</t>
  </si>
  <si>
    <t>Table 1.10 - Local Authority Discretionary Reductions on Second Homes and Long-Term Empty Properties</t>
  </si>
  <si>
    <t>Table 1.11 - Number of Second Homes, Long Term Empty Properties and Unoccupied Exemptions</t>
  </si>
  <si>
    <t>Table 1.12 – Council Tax Income by Local Authority, 2013-14</t>
  </si>
  <si>
    <t>Table 1.13 - Council Tax Reduction Funding and Final Outturn by Local Authority, 2013-14</t>
  </si>
  <si>
    <t>Table 1.14 – Non-Domestic Rates Properties by Classification (as at 1 April 2014)</t>
  </si>
  <si>
    <t>Table 1.15 – Non-Domestic Rates Subjects by Local Authority (as at 1 April 2014)</t>
  </si>
  <si>
    <t>Table 1.16 – Non-Domestic Rates Income, Total Rateable Values and Poundage Rate</t>
  </si>
  <si>
    <t>Table 1.17 – Non-Domestic Rates Properties, Rateable Values and Income by Local Authority</t>
  </si>
  <si>
    <t>Table 1.18 – Non-Domestic Rates Reliefs by Relief Type</t>
  </si>
  <si>
    <t>Table 1.19 – Amount of Non-Domestic Rates Distributed to Each Local Authority, 2013-14</t>
  </si>
  <si>
    <t>Table 1.20 – Customer and Client Receipts, 2013-14</t>
  </si>
  <si>
    <t>Local Government Capital Expenditure and Financing</t>
  </si>
  <si>
    <t>Table 2.1 – Total Capital Expenditure and Financing, 2013-14</t>
  </si>
  <si>
    <t>Table 2.2 – Total Capital Expenditure and Financing, 2009-10 to 2013-14</t>
  </si>
  <si>
    <t>Chart 2.1 – Capital Expenditure Financing</t>
  </si>
  <si>
    <t>Table 2.3 – Capital Expenditure by Service, 2009-10 to 2013-14</t>
  </si>
  <si>
    <t>Chart 2.2 – Capital Expenditure by Service, 2009-10 to 2013-14</t>
  </si>
  <si>
    <t>Chart 2.3 – Net Capital Expenditure per Capita by Local Authority 2013-14</t>
  </si>
  <si>
    <t>Table 2.4 – Capital Grants, 2013-14</t>
  </si>
  <si>
    <t>Table 2.5 – Capital Receipts Raised by Service, 2009-10 to 2013-14</t>
  </si>
  <si>
    <t>Table 2.6 – Capital Receipts Summary, 2013-14</t>
  </si>
  <si>
    <t>Table 2.7 – Loans Fund Borrowing to Finance Capital Expenditure, 2009-10 to 2013-14</t>
  </si>
  <si>
    <t>Local Government Reserves, Fixed Assets and Debt</t>
  </si>
  <si>
    <t>Table 3.1 – Movements in Reserves by Account, 2013-14</t>
  </si>
  <si>
    <t>Table 3.2 – Value of Fixed Assets, 2010 to 2014</t>
  </si>
  <si>
    <t>Table 3.3 – General Fund and HRA Loans Fund Debt, 2009-10 to 2013-14</t>
  </si>
  <si>
    <t>Table 3.4 – Outstanding Loans Fund Debt for each Local Authority, 2013-14</t>
  </si>
  <si>
    <t>Local Government Pensions</t>
  </si>
  <si>
    <t>Table 4.1 – Local Government Pension Funds Expenditure, 2013-14</t>
  </si>
  <si>
    <t>Table 4.2 – Local Government Pension Funds Income, 2013-14</t>
  </si>
  <si>
    <t>Background to Scottish Local Government Financial Statistics</t>
  </si>
  <si>
    <t>Table 5.1 – Local Authority Demographics, 2013-14</t>
  </si>
  <si>
    <t>Table 5.2 – Local Authority Joint Board Membership</t>
  </si>
  <si>
    <t>Map 5.1 – Local Authority Areas</t>
  </si>
  <si>
    <t>Annexes</t>
  </si>
  <si>
    <t>ANNEX A – Service Analysis of General Fund Revenue Expenditure and Income, 2013-14</t>
  </si>
  <si>
    <t>ANNEX B – Subjective Analysis of General Fund Revenue Expenditure and Income, 2013-14</t>
  </si>
  <si>
    <t>ANNEX C – General Fund Net Revenue Expenditure by Local Authority and Service, 2013-14</t>
  </si>
  <si>
    <t>ANNEX D(i) – General Fund Net Revenue Expenditure by Local Authority 2009-10 to 2013-14</t>
  </si>
  <si>
    <t>ANNEX D(ii) – General Fund Net Revenue Expenditure on Services by Local Authority 2009-10 to 2013-14</t>
  </si>
  <si>
    <t>ANNEX E – Revenue Income by Local Authority and Service, 2013-14</t>
  </si>
  <si>
    <t>ANNEX F – Calculation of the Distributable Amount of Non-Domestic Rates Income, 2013-14</t>
  </si>
  <si>
    <t>ANNEX G – Capital Expenditure by Local Authority and Service, 2013-14</t>
  </si>
  <si>
    <t>ANNEX H – Capital Expenditure by Service and Type of Expenditure, 2013-14</t>
  </si>
  <si>
    <t>ANNEX I – Capital Income by Local Authority and Type, 2013-14</t>
  </si>
  <si>
    <t>ANNEX J – Capital Receipts by Service, 2013-14</t>
  </si>
  <si>
    <t>£thousands</t>
  </si>
  <si>
    <r>
      <t>General Fund Services</t>
    </r>
    <r>
      <rPr>
        <b val="true"/>
        <vertAlign val="superscript"/>
        <sz val="8"/>
        <color rgb="FF000000"/>
        <rFont val="Arial"/>
        <family val="2"/>
      </rPr>
      <t>1</t>
    </r>
  </si>
  <si>
    <t>HRA Housing Services</t>
  </si>
  <si>
    <t>Total</t>
  </si>
  <si>
    <t>EXPENDITURE</t>
  </si>
  <si>
    <t>Employee Costs</t>
  </si>
  <si>
    <t>Premises Related Costs</t>
  </si>
  <si>
    <t>Transport Related Expenditure</t>
  </si>
  <si>
    <t>Supplies and Services</t>
  </si>
  <si>
    <t>Third Party Payments</t>
  </si>
  <si>
    <t>Operating Costs</t>
  </si>
  <si>
    <t>Transfer Payments</t>
  </si>
  <si>
    <t>Support Services</t>
  </si>
  <si>
    <t>Revenue Contribution to Capital Expenditure</t>
  </si>
  <si>
    <t>Adjustment for Inter Account and Inter Authority Transfers</t>
  </si>
  <si>
    <t>Gross Expenditure</t>
  </si>
  <si>
    <t>INCOME</t>
  </si>
  <si>
    <t>Specific Revenue Grants</t>
  </si>
  <si>
    <t>General Capital Grant used to fund grants to third parties</t>
  </si>
  <si>
    <t>Other Central Government Grants - Housing Services</t>
  </si>
  <si>
    <t>Other Central Government Grants - Other</t>
  </si>
  <si>
    <r>
      <t>Government Grants</t>
    </r>
    <r>
      <rPr>
        <b val="true"/>
        <vertAlign val="superscript"/>
        <sz val="8"/>
        <rFont val="Arial"/>
        <family val="2"/>
      </rPr>
      <t>2</t>
    </r>
  </si>
  <si>
    <t>Other Grants reimbursements and Contributions</t>
  </si>
  <si>
    <t>Customer and Client Receipts</t>
  </si>
  <si>
    <t>Income</t>
  </si>
  <si>
    <t>Service Net Revenue Expenditure/Income(-)</t>
  </si>
  <si>
    <t>Net Revenue Expenditure (with Specific Grants Added Back In)</t>
  </si>
  <si>
    <t>Finance Costs (net of investment income)</t>
  </si>
  <si>
    <t>Surplus(-)/deficit from Significant Trading Operations</t>
  </si>
  <si>
    <t>Statutory repayment of debt</t>
  </si>
  <si>
    <t>Net Revenue Expenditure to be financed from General Revenue Grant, Local Taxation and Reserves</t>
  </si>
  <si>
    <t>1. Includes trading services and non-HRA housing. For a breakdown of expenditure in these areas, refer to Table 1.2 and Annexes A and B.</t>
  </si>
  <si>
    <t>2. Excluding General Revenue Funding</t>
  </si>
  <si>
    <t>Source: Local Financial Returns – LFR 00</t>
  </si>
  <si>
    <t>2009-10</t>
  </si>
  <si>
    <t>2010-11</t>
  </si>
  <si>
    <t>2011-12</t>
  </si>
  <si>
    <t>2012-13</t>
  </si>
  <si>
    <t>2013-14</t>
  </si>
  <si>
    <t>2013-14 check</t>
  </si>
  <si>
    <t>Education</t>
  </si>
  <si>
    <t>Cultural and Related Services</t>
  </si>
  <si>
    <t>Social Work</t>
  </si>
  <si>
    <t>etc</t>
  </si>
  <si>
    <t>Police</t>
  </si>
  <si>
    <t>Fire</t>
  </si>
  <si>
    <t>Roads and Transport</t>
  </si>
  <si>
    <t>Environmental Services</t>
  </si>
  <si>
    <t>Planning &amp; Economic Development</t>
  </si>
  <si>
    <t>Non-HRA Housing</t>
  </si>
  <si>
    <t>Central Services</t>
  </si>
  <si>
    <t>Trading Services</t>
  </si>
  <si>
    <t>Gross Cost of Service</t>
  </si>
  <si>
    <t>Check</t>
  </si>
  <si>
    <t>Interest and Investment Income</t>
  </si>
  <si>
    <t>Statutory Repayment of Debt</t>
  </si>
  <si>
    <t>Contributions to/from HRA</t>
  </si>
  <si>
    <t>Surplus/deficit from Significant Trading Operations</t>
  </si>
  <si>
    <t>Negatives and appears under net exp recent years but not before– not really an expenditure, so zeroed here</t>
  </si>
  <si>
    <t>Total (inc surplus/deficit)</t>
  </si>
  <si>
    <t>Total Gross Expenditure</t>
  </si>
  <si>
    <t>Total Gross Expenditure ex police &amp; fire</t>
  </si>
  <si>
    <t>Income (services &amp; interest)</t>
  </si>
  <si>
    <t>Net Expenditure</t>
  </si>
  <si>
    <t>From Scottish Government</t>
  </si>
  <si>
    <t>From 2016-17 scottish budget spreadsheet</t>
  </si>
  <si>
    <t>Funding from other sources</t>
  </si>
  <si>
    <t>Calculated here</t>
  </si>
  <si>
    <t>Council tax</t>
  </si>
  <si>
    <t>Discrepancy</t>
  </si>
  <si>
    <t>Must be monies included under Income (services &amp; interest) from Scottish government also under From Scottish Government</t>
  </si>
  <si>
    <t>£ billion real 2015-16 prices</t>
  </si>
  <si>
    <t>Change</t>
  </si>
  <si>
    <t>%</t>
  </si>
  <si>
    <t>Total ex police &amp; fire</t>
  </si>
  <si>
    <t>Police &amp; fire</t>
  </si>
  <si>
    <t>Change to
2012-13</t>
  </si>
  <si>
    <t>% of total</t>
  </si>
  <si>
    <t>Scotgov funding drop ex police &amp; fire</t>
  </si>
  <si>
    <t>General revenue</t>
  </si>
  <si>
    <t>Non-domestic rates</t>
  </si>
  <si>
    <t>Other Scottish Government funding</t>
  </si>
  <si>
    <t>Other revenue</t>
  </si>
  <si>
    <t>Social work</t>
  </si>
  <si>
    <t>Debt repayment &amp; interest</t>
  </si>
  <si>
    <t>Other</t>
  </si>
  <si>
    <t>Police &amp; fire (2012-13 value)</t>
  </si>
  <si>
    <t>£ thousands</t>
  </si>
  <si>
    <t>Net Expenditure as % of Total Services</t>
  </si>
  <si>
    <t>Ring Fenced Revenue Grants</t>
  </si>
  <si>
    <r>
      <t>Net Cost of Service</t>
    </r>
    <r>
      <rPr>
        <b val="true"/>
        <vertAlign val="superscript"/>
        <sz val="8"/>
        <color rgb="FF000000"/>
        <rFont val="Arial"/>
        <family val="2"/>
      </rPr>
      <t>1</t>
    </r>
  </si>
  <si>
    <r>
      <t>Total</t>
    </r>
    <r>
      <rPr>
        <b val="true"/>
        <vertAlign val="superscript"/>
        <sz val="8"/>
        <color rgb="FF000000"/>
        <rFont val="Arial"/>
        <family val="2"/>
      </rPr>
      <t>1</t>
    </r>
  </si>
  <si>
    <t>Table 1.2 – General Fund Revenue Income and Expenditure, 2012-13</t>
  </si>
  <si>
    <t>Net Cost of Service</t>
  </si>
  <si>
    <t>Table 2.2 – General Fund Revenue Income and Expenditure, 2011-12</t>
  </si>
  <si>
    <t>back to contents</t>
  </si>
  <si>
    <t>Table 3.2 – General Fund Revenue Expenditure, 2010-11</t>
  </si>
  <si>
    <t>Net Expenditure financed from grants, NDR , council tax and balances</t>
  </si>
  <si>
    <t>Net exp as % of total services</t>
  </si>
  <si>
    <t>Ring-fenced Revenue Grants</t>
  </si>
  <si>
    <t>.</t>
  </si>
  <si>
    <t>Total General Fund services</t>
  </si>
  <si>
    <t>Interest and investment income</t>
  </si>
  <si>
    <t>Table 3.2 – General Fund Revenue Expenditure, 2009-10</t>
  </si>
  <si>
    <t>Calc</t>
  </si>
  <si>
    <t>Notes</t>
  </si>
  <si>
    <t>Expenditure on services</t>
  </si>
  <si>
    <t>Expenditure on debt &amp; other</t>
  </si>
  <si>
    <t>Gross expenditure</t>
  </si>
  <si>
    <t>Net expenditure on services. The approx £4 bn of income is from a variety of sources, but mostly DWP for housing benefit, receipts from customers and NHS funding of social care</t>
  </si>
  <si>
    <t>Interest &amp; investment income</t>
  </si>
  <si>
    <t>Net expenditure to be funded by General rev, Council tax, NDR plus reserves</t>
  </si>
  <si>
    <t>From Scottish Gov</t>
  </si>
  <si>
    <t>From domestic properties of residents</t>
  </si>
  <si>
    <t>From businesses etc</t>
  </si>
  <si>
    <t>Sub-total</t>
  </si>
  <si>
    <t>Funding Scottish government, Council tax, NDR plus reserves</t>
  </si>
  <si>
    <t>Total revenue</t>
  </si>
  <si>
    <t>Funding from all sources</t>
  </si>
  <si>
    <t>Balance</t>
  </si>
  <si>
    <t>Met by drawing from reserves</t>
  </si>
  <si>
    <t>Table 1.3 – Net Revenue Expenditure by Service, 2008-09 to 2012-13</t>
  </si>
  <si>
    <t>£ millions</t>
  </si>
  <si>
    <r>
      <t>2010-11</t>
    </r>
    <r>
      <rPr>
        <b val="true"/>
        <vertAlign val="superscript"/>
        <sz val="8"/>
        <color rgb="FF000000"/>
        <rFont val="Arial"/>
        <family val="2"/>
      </rPr>
      <t>1</t>
    </r>
  </si>
  <si>
    <t>2008-09</t>
  </si>
  <si>
    <r>
      <t>2009-10</t>
    </r>
    <r>
      <rPr>
        <b val="true"/>
        <vertAlign val="superscript"/>
        <sz val="8"/>
        <color rgb="FF000000"/>
        <rFont val="Arial"/>
        <family val="2"/>
      </rPr>
      <t>1</t>
    </r>
  </si>
  <si>
    <t>Cultural &amp; Related Services</t>
  </si>
  <si>
    <r>
      <t>Police</t>
    </r>
    <r>
      <rPr>
        <vertAlign val="superscript"/>
        <sz val="8"/>
        <color rgb="FF000000"/>
        <rFont val="Arial"/>
        <family val="2"/>
      </rPr>
      <t>1</t>
    </r>
  </si>
  <si>
    <t>Roads &amp; Transport </t>
  </si>
  <si>
    <t>Planning &amp; Development Services</t>
  </si>
  <si>
    <r>
      <t>Central Services </t>
    </r>
    <r>
      <rPr>
        <vertAlign val="superscript"/>
        <sz val="8"/>
        <color rgb="FF000000"/>
        <rFont val="Arial"/>
        <family val="2"/>
      </rPr>
      <t>2, 3</t>
    </r>
  </si>
  <si>
    <t>Roads &amp; Transport</t>
  </si>
  <si>
    <r>
      <t>Total General Fund Expenditure excluding Police &amp; Fire </t>
    </r>
    <r>
      <rPr>
        <b val="true"/>
        <vertAlign val="superscript"/>
        <sz val="8"/>
        <color rgb="FF000000"/>
        <rFont val="Arial"/>
        <family val="2"/>
      </rPr>
      <t>3</t>
    </r>
  </si>
  <si>
    <r>
      <t>Police </t>
    </r>
    <r>
      <rPr>
        <vertAlign val="superscript"/>
        <sz val="8"/>
        <color rgb="FF000000"/>
        <rFont val="Arial"/>
        <family val="2"/>
      </rPr>
      <t>2</t>
    </r>
  </si>
  <si>
    <r>
      <t>Fire </t>
    </r>
    <r>
      <rPr>
        <vertAlign val="superscript"/>
        <sz val="8"/>
        <color rgb="FF000000"/>
        <rFont val="Arial"/>
        <family val="2"/>
      </rPr>
      <t>2</t>
    </r>
  </si>
  <si>
    <t>Total General Fund Expenditure</t>
  </si>
  <si>
    <r>
      <t>Central Services (Police &amp; Fire) </t>
    </r>
    <r>
      <rPr>
        <vertAlign val="superscript"/>
        <sz val="8"/>
        <color rgb="FF000000"/>
        <rFont val="Arial"/>
        <family val="2"/>
      </rPr>
      <t>2, 3</t>
    </r>
  </si>
  <si>
    <t>1. From 2010-11 the funding of Police Pensions changed leading to a reduction in net expenditure. Therefore police expenditure figures from 2010-11 onwards are not directly comparable with figures up to 2009-10.</t>
  </si>
  <si>
    <t>a. From 2010-11 the funding of Police Pensions changed leading to a reduction in net expenditure.  Therefore police expenditure figures from 2010-11 onwards are not directly comparable with figures up to 2009-10.</t>
  </si>
  <si>
    <t>2. Following the Police and Fire Reform (Scotland) Act 2012 figures for 2013-14 may not be comparable with previous years.  See section 5.2 for details.</t>
  </si>
  <si>
    <t>3. Police and fire board net expenditure in central services has been separated from overall general fund expenditure to allow for time series comparison.</t>
  </si>
  <si>
    <t>£bn real 2015-16 prices</t>
  </si>
  <si>
    <t>Total excluding police &amp; fire</t>
  </si>
  <si>
    <t>Police and fire</t>
  </si>
  <si>
    <t>Check total ex police</t>
  </si>
  <si>
    <t>Check total</t>
  </si>
  <si>
    <t>For graph</t>
  </si>
  <si>
    <t>Change to 2012-13</t>
  </si>
  <si>
    <t>Inc police &amp; fire</t>
  </si>
  <si>
    <t>Exc poilice &amp; fire</t>
  </si>
  <si>
    <t>Chart 1.1 – Net Revenue Expenditure per Capita by Local Authority, 2013-14 (£)</t>
  </si>
  <si>
    <t>Net Revenue Expenditure (£000s)</t>
  </si>
  <si>
    <t>Population</t>
  </si>
  <si>
    <t>Net Revenue Expenditure per capita (£)</t>
  </si>
  <si>
    <t>Net Revenue Expenditure per capita rank</t>
  </si>
  <si>
    <t>Aberdeen City</t>
  </si>
  <si>
    <t>Edinburgh, City of</t>
  </si>
  <si>
    <t>Aberdeenshire</t>
  </si>
  <si>
    <t>West Lothian</t>
  </si>
  <si>
    <t>Moray</t>
  </si>
  <si>
    <t>Perth &amp; Kinross</t>
  </si>
  <si>
    <t>Fife</t>
  </si>
  <si>
    <t>Midlothian</t>
  </si>
  <si>
    <t>Angus</t>
  </si>
  <si>
    <t>East Lothian</t>
  </si>
  <si>
    <t>Falkirk</t>
  </si>
  <si>
    <t>Renfrewshire</t>
  </si>
  <si>
    <t>Clackmannanshire</t>
  </si>
  <si>
    <t>South Ayrshire</t>
  </si>
  <si>
    <t>Scottish Borders</t>
  </si>
  <si>
    <t>East Dunbartonshire</t>
  </si>
  <si>
    <t>Scotland</t>
  </si>
  <si>
    <t>North Lanarkshire</t>
  </si>
  <si>
    <t>East Ayrshire</t>
  </si>
  <si>
    <t>Stirling</t>
  </si>
  <si>
    <t>Dundee City</t>
  </si>
  <si>
    <t>East Renfrewshire</t>
  </si>
  <si>
    <t>South Lanarkshire</t>
  </si>
  <si>
    <t>North Ayrshire</t>
  </si>
  <si>
    <t>Dumfries &amp; Galloway</t>
  </si>
  <si>
    <t>Highland</t>
  </si>
  <si>
    <t>Glasgow City</t>
  </si>
  <si>
    <t>Inverclyde</t>
  </si>
  <si>
    <t>West Dunbartonshire</t>
  </si>
  <si>
    <t>Argyll &amp; Bute</t>
  </si>
  <si>
    <t>Shetland Islands</t>
  </si>
  <si>
    <t>Orkney Islands</t>
  </si>
  <si>
    <t>Eilean Siar</t>
  </si>
  <si>
    <t>Source: Local Financial Returns – LFR 00 and NRS Mid-Year Population Estimates (2013)</t>
  </si>
  <si>
    <t>The total and percentages below are those mentioned in the exec summary at http://www.gov.scot/Publications/2015/02/3131/1</t>
  </si>
  <si>
    <r>
      <t>General Revenue Grant</t>
    </r>
    <r>
      <rPr>
        <vertAlign val="superscript"/>
        <sz val="8"/>
        <color rgb="FF000000"/>
        <rFont val="Arial"/>
        <family val="2"/>
      </rPr>
      <t>1</t>
    </r>
  </si>
  <si>
    <t>Council Tax</t>
  </si>
  <si>
    <t>Council Tax Benefit Subsidy</t>
  </si>
  <si>
    <t>Non Domestic Rates</t>
  </si>
  <si>
    <t>Other Income</t>
  </si>
  <si>
    <t>Total revenue income</t>
  </si>
  <si>
    <t>1. Figures for 2013-14 are not comparable as prior years include income relating to police and fire joint board expenditure.  See section 5.2 for more details.</t>
  </si>
  <si>
    <t>2. Council Tax Reduction (CTR) was introduced from 1 April 2013 to replace Council Tax Benefit (CTB), which has been abolished by the UK Government as part of its welfare reform programme.</t>
  </si>
  <si>
    <t>Sources: General Revenue Funding (Up to 2010-11) – Finance Circulars; Non-Domestic Rates – Finance Circulars; All Other Data – Local Financial Returns (LFRs) </t>
  </si>
  <si>
    <t>Real prices 2015-16 / £ billion</t>
  </si>
  <si>
    <t>% Change</t>
  </si>
  <si>
    <t>% Change to 2012-13</t>
  </si>
  <si>
    <t>General Revenue Grant</t>
  </si>
  <si>
    <t>Revenue to meet net expenditure</t>
  </si>
  <si>
    <t>Table 1.4 – Revenue Income by Source, 2008-09 to 2012-13</t>
  </si>
  <si>
    <r>
      <t>General Revenue Funding</t>
    </r>
    <r>
      <rPr>
        <vertAlign val="superscript"/>
        <sz val="8"/>
        <color rgb="FF000000"/>
        <rFont val="Arial"/>
        <family val="2"/>
      </rPr>
      <t>1</t>
    </r>
  </si>
  <si>
    <t>Sales, Rents, Fees &amp; Charges</t>
  </si>
  <si>
    <t>1. Prior to 2008-09 this was Revenue Support Grant</t>
  </si>
  <si>
    <t>Sources: General Revenue Funding (Up to 2010-11) – Finance Circulars; Non-Domestic Rates – Non Domestic Rates Returns (NDRI); All Other Data – Local Financial Returns (LFRs) </t>
  </si>
  <si>
    <t>From central government</t>
  </si>
  <si>
    <t>Revenue</t>
  </si>
  <si>
    <t>From Table 2.1</t>
  </si>
  <si>
    <t>Revenue total</t>
  </si>
  <si>
    <t>Capital</t>
  </si>
  <si>
    <t>Capital total</t>
  </si>
  <si>
    <t>From Table 1.3</t>
  </si>
  <si>
    <t>Adjustment for police, fire &amp; rescue*</t>
  </si>
  <si>
    <t>with adjustment for police, fire &amp; rescue*</t>
  </si>
  <si>
    <t>Expenditure without police, fire &amp; rescue</t>
  </si>
  <si>
    <t>Expenditure with police, fire &amp; rescue</t>
  </si>
  <si>
    <t>Scottish budget 2016-17</t>
  </si>
  <si>
    <t>Outturn for Local Government</t>
  </si>
  <si>
    <t>*The adjustment for police etc does not work because it is really for income expenditure and it includes revenues that are from local not central government sources. Income from central government for police etc looks like it is under Other income in Table 1.4</t>
  </si>
  <si>
    <t>Deflators to 2015-16 prices
(TME history tab of budget spreadsheet)</t>
  </si>
  <si>
    <t>Police, fire &amp; rescue diff</t>
  </si>
  <si>
    <t>Outturn for Local Government less police etc diff</t>
  </si>
  <si>
    <t>Chart 1.2 – Revenue Income by Source, 2009-10 to 2013-14 (£ millions)</t>
  </si>
  <si>
    <t>General Revenue Funding</t>
  </si>
  <si>
    <t>Total Revenue Income</t>
  </si>
  <si>
    <t>Table 1.5 – Total number of dwellings, chargeable and exempt in Scotland, 2009 to 2014</t>
  </si>
  <si>
    <t>Total dwellings</t>
  </si>
  <si>
    <t>Dwellings exempt </t>
  </si>
  <si>
    <t>Chargeable dwellings</t>
  </si>
  <si>
    <t>Source: Council Tax Base (CTAXBASE) returns</t>
  </si>
  <si>
    <r>
      <t>Table 1.6 – Chargeable dwellings</t>
    </r>
    <r>
      <rPr>
        <b val="true"/>
        <vertAlign val="superscript"/>
        <sz val="10"/>
        <color rgb="FF000000"/>
        <rFont val="Arial"/>
        <family val="2"/>
      </rPr>
      <t>1</t>
    </r>
    <r>
      <rPr>
        <b val="true"/>
        <sz val="10"/>
        <color rgb="FF000000"/>
        <rFont val="Arial"/>
        <family val="2"/>
      </rPr>
      <t> by council tax band &amp; local authority (as at 1 September 2014)</t>
    </r>
  </si>
  <si>
    <t>Band A</t>
  </si>
  <si>
    <t>Band B</t>
  </si>
  <si>
    <t>Band C</t>
  </si>
  <si>
    <t>Band D</t>
  </si>
  <si>
    <t>Band E</t>
  </si>
  <si>
    <t>Band F</t>
  </si>
  <si>
    <t>Band G</t>
  </si>
  <si>
    <t>Band H</t>
  </si>
  <si>
    <t>Valuation band ranges</t>
  </si>
  <si>
    <t>Under</t>
  </si>
  <si>
    <t>Over</t>
  </si>
  <si>
    <t>to</t>
  </si>
  <si>
    <t>Ratio to band D</t>
  </si>
  <si>
    <t>6/9</t>
  </si>
  <si>
    <t>7/9</t>
  </si>
  <si>
    <t>8/9</t>
  </si>
  <si>
    <t>9/9</t>
  </si>
  <si>
    <t>11/9</t>
  </si>
  <si>
    <t>13/9</t>
  </si>
  <si>
    <t>15/9</t>
  </si>
  <si>
    <t>18/9</t>
  </si>
  <si>
    <t>% of all dwellings</t>
  </si>
  <si>
    <t>1. Excludes dwellings exempt from council tax</t>
  </si>
  <si>
    <t>2. Council Tax Reduction recipients are included in this Table. </t>
  </si>
  <si>
    <t>Source: Council Tax Base 2014 (CTAXBASE)</t>
  </si>
  <si>
    <t>Chart 1.3 – Percentage of chargeable dwellings by council tax band for each local authority, 1 September 2014</t>
  </si>
  <si>
    <t>Chart 1.4 – Band D council tax rate by local authority, 2013-14 (£)</t>
  </si>
  <si>
    <t>Source:  Council Tax Assumptions (CTAS) returns</t>
  </si>
  <si>
    <t>Table 1.7 – Scotland council tax levels</t>
  </si>
  <si>
    <t>2014-15</t>
  </si>
  <si>
    <r>
      <t>Scotland Average Band D Council Tax (£)</t>
    </r>
    <r>
      <rPr>
        <vertAlign val="superscript"/>
        <sz val="8"/>
        <color rgb="FF000000"/>
        <rFont val="Arial"/>
        <family val="2"/>
      </rPr>
      <t>1</t>
    </r>
  </si>
  <si>
    <t>Band D % increase (cash terms)</t>
  </si>
  <si>
    <r>
      <t>Band D % increase (real terms)</t>
    </r>
    <r>
      <rPr>
        <vertAlign val="superscript"/>
        <sz val="8"/>
        <color rgb="FF000000"/>
        <rFont val="Arial"/>
        <family val="2"/>
      </rPr>
      <t>2</t>
    </r>
  </si>
  <si>
    <r>
      <t>Average Council Tax Bill per Dwelling (£)</t>
    </r>
    <r>
      <rPr>
        <vertAlign val="superscript"/>
        <sz val="8"/>
        <color rgb="FF000000"/>
        <rFont val="Arial"/>
        <family val="2"/>
      </rPr>
      <t>3</t>
    </r>
  </si>
  <si>
    <t>Average Council Tax Bill per Dwelling, after Council Tax Reduction/Benefit</t>
  </si>
  <si>
    <t>n/a</t>
  </si>
  <si>
    <t>1. Since 2008-09, council tax rates have been frozen at 2007-08 levels.</t>
  </si>
  <si>
    <t>2. Real terms figures are calculated using GDP deflators (HM Treasury, Dec 2014)</t>
  </si>
  <si>
    <t>3. This average is taken over all chargeable dwellings and is affected to a minor extent by a number of factors such as the distribution of dwellings across council tax bands, discounts and exemptions, new construction and removal of demolished housing from the roll.</t>
  </si>
  <si>
    <t>4. Council Tax Benefit for all years up to 2012-13, Council Tax Reduction from 2013-14 onwards. </t>
  </si>
  <si>
    <t>Source: Council Tax Assumptions (CTAS), Council Tax Base (CTAXBASE), Local Financial Returns – LFR 12</t>
  </si>
  <si>
    <t>Table 1.8 - Council tax discounts, exemptions, reductions and increases, and amounts of decrease/increase in liability </t>
  </si>
  <si>
    <t>Support</t>
  </si>
  <si>
    <t>Typical dwellings that are eligible</t>
  </si>
  <si>
    <t>Decrease in liability</t>
  </si>
  <si>
    <t>Exemption</t>
  </si>
  <si>
    <t>Occupied</t>
  </si>
  <si>
    <t>Persons who are exempt from council tax e.g. full time students. </t>
  </si>
  <si>
    <t>Unoccupied</t>
  </si>
  <si>
    <t>Empty for less than 6 months, cannot be occupied because in need of repair, residents have moved out due to care needs. </t>
  </si>
  <si>
    <t>Reduction in liability</t>
  </si>
  <si>
    <t>Disability reduction</t>
  </si>
  <si>
    <t>Homes that have been adapted for a disabled person</t>
  </si>
  <si>
    <t>One council tax band (e.g. liable for band C when property is band D)</t>
  </si>
  <si>
    <t>Discounts</t>
  </si>
  <si>
    <t>25% discount</t>
  </si>
  <si>
    <t>Occupied by only one council tax liable adult. </t>
  </si>
  <si>
    <t>Second Homes</t>
  </si>
  <si>
    <t>Occupied by those living in tied accommodation (e.g. farm workers, members of the clergy), when they are contributing to the local economy. </t>
  </si>
  <si>
    <t>Between 10 and 50%, depending on local authority policy (see Table 1.10)</t>
  </si>
  <si>
    <t>Long Term Empty - 6 to 12 months</t>
  </si>
  <si>
    <t>Empty and unfurnished for more than 6 months</t>
  </si>
  <si>
    <t>Long Term Empty - more than 12 months</t>
  </si>
  <si>
    <t>Empty and unfurnished for more than 12 months</t>
  </si>
  <si>
    <t>Discount between 10% and 50%, or an increase, depending on local authority (see Table 1.10). </t>
  </si>
  <si>
    <t>Occupied entirely by disregarded adults</t>
  </si>
  <si>
    <t>Dwellings with one or more residents where each of them falls to be disregarded for the purposes of discount.  </t>
  </si>
  <si>
    <t>Council Tax Reduction</t>
  </si>
  <si>
    <t>Passported</t>
  </si>
  <si>
    <t>In receipt of Pension Credit (Guarantee), JSA (Income based), ESA (Income Based), Income Support. </t>
  </si>
  <si>
    <t>Not passported</t>
  </si>
  <si>
    <t>Low income household</t>
  </si>
  <si>
    <t>Up to 100%, depending on means test</t>
  </si>
  <si>
    <t>1. The examples given here are typical but not exhaustive. For a full explanation of council tax discounts and exemptions, download the Scottish Government leaflet here: http://www.scotland.gov.uk/Resource/0042/00423608.pdf </t>
  </si>
  <si>
    <t>2. Some council tax bill amounts may be affected by more than one type of discount or reduction. </t>
  </si>
  <si>
    <r>
      <t>Table 1.9 – Number of dwellings in receipt of council tax discounts and reductions, September 2014 </t>
    </r>
    <r>
      <rPr>
        <b val="true"/>
        <vertAlign val="superscript"/>
        <sz val="10"/>
        <color rgb="FF000000"/>
        <rFont val="Arial"/>
        <family val="2"/>
      </rPr>
      <t>1</t>
    </r>
  </si>
  <si>
    <r>
      <t> </t>
    </r>
    <r>
      <rPr>
        <b val="true"/>
        <sz val="8"/>
        <color rgb="FF000000"/>
        <rFont val="Arial"/>
        <family val="2"/>
      </rPr>
      <t>Type of support</t>
    </r>
  </si>
  <si>
    <t>All chargeable dwellings </t>
  </si>
  <si>
    <r>
      <t>Second homes</t>
    </r>
    <r>
      <rPr>
        <vertAlign val="superscript"/>
        <sz val="8"/>
        <color rgb="FF000000"/>
        <rFont val="Arial"/>
        <family val="2"/>
      </rPr>
      <t>2</t>
    </r>
  </si>
  <si>
    <t>Long Term Empty (empty over 6 months)</t>
  </si>
  <si>
    <t>Dwellings not subject to discount</t>
  </si>
  <si>
    <r>
      <t>Council Tax Reduction/Benefit</t>
    </r>
    <r>
      <rPr>
        <vertAlign val="superscript"/>
        <sz val="8"/>
        <color rgb="FF000000"/>
        <rFont val="Arial"/>
        <family val="2"/>
      </rPr>
      <t>3</t>
    </r>
  </si>
  <si>
    <t>1. All figures as at September of each year</t>
  </si>
  <si>
    <t>2. Long term empty properties have been empty for 6 months or more. It is not possible for some councils to separately identify second homes and long term empty dwellings. For these councils, the total number of second homes and long term empty dwellings have been recorded under second homes. </t>
  </si>
  <si>
    <t>3. Council Tax Reduction figures from 2009 to 2012 were published by Department for Work &amp; Pensions and are available here: https://www.gov.uk/government/uploads/system/uploads/attachment_data/file/229795/hbctb_release_may13_revised.xls </t>
  </si>
  <si>
    <t>4. Some dwellings can be eligible for more than one type of support. E.g. if a dwelling’s council tax liability is affected by the 25 per cent discount and CTR, it will be counted twice in the table above.</t>
  </si>
  <si>
    <t>Source: Council Tax Base (CTAXBASE) Returns, Council Tax Reduction data extract, Single Housing Benefit Extract (SHBE).</t>
  </si>
  <si>
    <t>Table 1.10 - Local authority discretionary reductions on Second Homes and Long-Term Empty properties in 2013-14 and 2014-15</t>
  </si>
  <si>
    <t>Local authority</t>
  </si>
  <si>
    <t>Second Homes </t>
  </si>
  <si>
    <t>Long-Term Empty properties</t>
  </si>
  <si>
    <t> 10% to -100%</t>
  </si>
  <si>
    <t>10% to -100%</t>
  </si>
  <si>
    <t>0% to -100%</t>
  </si>
  <si>
    <t> 50% to -100%</t>
  </si>
  <si>
    <t>50% to -100%</t>
  </si>
  <si>
    <t>1. Increased council tax levels are shown as negative (e.g. -100% indicates a 100% increase, or a double in the rate). </t>
  </si>
  <si>
    <t>2. Removal of discount is shown as 0%.</t>
  </si>
  <si>
    <t>3. Some local authorities’ policies were subject to review at the time of giving the information. </t>
  </si>
  <si>
    <t>4. Some local authorities chose to implement a range of discounts and increases depending on the circumstances of the property. For brevity, the range has been, e.g. 10% to -100% where certain properties receive a maximum of 10% discount, ranging to a 100% levy.</t>
  </si>
  <si>
    <t>Source: Council  Tax Assumptions. </t>
  </si>
  <si>
    <t>Table 1.11 - Number of Second Homes, Long Term Empty Properties and Unoccupied Exemptions, September 2014</t>
  </si>
  <si>
    <t>Number of dwelling entitled to a discount due to being second homes </t>
  </si>
  <si>
    <r>
      <t>Long term empty properties </t>
    </r>
    <r>
      <rPr>
        <b val="true"/>
        <vertAlign val="superscript"/>
        <sz val="8"/>
        <color rgb="FF000000"/>
        <rFont val="Arial"/>
        <family val="2"/>
      </rPr>
      <t>1</t>
    </r>
  </si>
  <si>
    <r>
      <t>Unoccupied exemptions </t>
    </r>
    <r>
      <rPr>
        <b val="true"/>
        <vertAlign val="superscript"/>
        <sz val="8"/>
        <color rgb="FF000000"/>
        <rFont val="Arial"/>
        <family val="2"/>
      </rPr>
      <t>2</t>
    </r>
  </si>
  <si>
    <t>Number of dwellings entitled to a discount or increase due to being a long term empty property</t>
  </si>
  <si>
    <t>Of which, empty for over 12 months</t>
  </si>
  <si>
    <t>Of which a discount below 10% or an increase has been applied</t>
  </si>
  <si>
    <t>1.  Long term empty properties are properties liable for council tax, which have generally been empty for 6 months or more.</t>
  </si>
  <si>
    <t>2.  Unoccupied exemptions are properties which are empty and exempt from paying council tax. </t>
  </si>
  <si>
    <t>3. More details on council tax discounts and exemptions can be found on the Scottish Government Website at: http://www.scotland.gov.uk/Topics/Government/local-government/17999/counciltax</t>
  </si>
  <si>
    <t>Table 1.12 – Council tax income by local authority, 2013-14</t>
  </si>
  <si>
    <t>http://www.nrscotland.gov.uk/statistics-and-data/statistics/statistics-by-theme/population/population-estimates/mid-year-population-estimates/mid-2013/list-of-tables</t>
  </si>
  <si>
    <t>Net Council tax income</t>
  </si>
  <si>
    <t>Mid-2013, Table 3</t>
  </si>
  <si>
    <t>CT per resident / £</t>
  </si>
  <si>
    <t>CT+NDR</t>
  </si>
  <si>
    <t>Gross exp – CT+NDR</t>
  </si>
  <si>
    <t>Council</t>
  </si>
  <si>
    <t>Council Tax per resident</t>
  </si>
  <si>
    <t>Western Isles</t>
  </si>
  <si>
    <t>1. Figures are after Council Tax Reduction is taken in to account and include Community Charge and Additional amount billed for reduced discount for second homes and long term empty properties.  </t>
  </si>
  <si>
    <t>2. Figures relate to income collected in financial year 2013-14, which can include amounts that were billed in previous years. </t>
  </si>
  <si>
    <t>Source:  Council Tax Receipts &amp; Returns, 2013-14. Local Financial Returns, 2013-14.</t>
  </si>
  <si>
    <t>Table 1.13 - Council Tax Reduction funding and final out-turn by local authority, 2013-14</t>
  </si>
  <si>
    <r>
      <t>                                 </t>
    </r>
    <r>
      <rPr>
        <sz val="8"/>
        <color rgb="FF000000"/>
        <rFont val="Arial"/>
        <family val="2"/>
      </rPr>
      <t>£ thousands</t>
    </r>
  </si>
  <si>
    <t>Government (SG and UK)</t>
  </si>
  <si>
    <t>Final total reduction in liability</t>
  </si>
  <si>
    <t>Number of properties</t>
  </si>
  <si>
    <t>Rateable value  (£000s)</t>
  </si>
  <si>
    <t>% of properties on the Valuation Roll</t>
  </si>
  <si>
    <t>% of Rateable Value on the Valuation Roll</t>
  </si>
  <si>
    <r>
      <t> </t>
    </r>
    <r>
      <rPr>
        <b val="true"/>
        <sz val="8"/>
        <color rgb="FF000000"/>
        <rFont val="Arial"/>
        <family val="2"/>
      </rPr>
      <t>CATEGORY</t>
    </r>
  </si>
  <si>
    <t>1st April 2014</t>
  </si>
  <si>
    <t>Advertising</t>
  </si>
  <si>
    <t>Care Facilities</t>
  </si>
  <si>
    <t>Communications</t>
  </si>
  <si>
    <t>Cultural</t>
  </si>
  <si>
    <t>Education and Training</t>
  </si>
  <si>
    <t>Garages and Petrol Stations</t>
  </si>
  <si>
    <t>Health and Medical</t>
  </si>
  <si>
    <t>Hotels</t>
  </si>
  <si>
    <t>Industrial Subjects</t>
  </si>
  <si>
    <t>Leisure, Entertainment, Caravans etc.</t>
  </si>
  <si>
    <t>Offices</t>
  </si>
  <si>
    <t>Petrochemical</t>
  </si>
  <si>
    <t>Public Houses</t>
  </si>
  <si>
    <t>Public Service Subjects</t>
  </si>
  <si>
    <t>Quarries, Mines, etc.</t>
  </si>
  <si>
    <t>Religious</t>
  </si>
  <si>
    <t>Shops</t>
  </si>
  <si>
    <t>Sporting Subjects</t>
  </si>
  <si>
    <t>Statutory Undertaking</t>
  </si>
  <si>
    <t>TOTAL ALL NON-DOMESTIC PROPERTIES</t>
  </si>
  <si>
    <t>Source: Scottish Assessors Valuation Roll, 1st April 2014</t>
  </si>
  <si>
    <r>
      <t>Table 1.15 – Non-Domestic Rates Subjects by Local Authority (as at 1 April 2014)</t>
    </r>
    <r>
      <rPr>
        <b val="true"/>
        <vertAlign val="superscript"/>
        <sz val="10"/>
        <color rgb="FF000000"/>
        <rFont val="Arial"/>
        <family val="2"/>
      </rPr>
      <t>1</t>
    </r>
  </si>
  <si>
    <t>Local Authority</t>
  </si>
  <si>
    <t>Rateable Value Band</t>
  </si>
  <si>
    <t>Total Non-Domestic Properties</t>
  </si>
  <si>
    <t>&lt;= £18,000</t>
  </si>
  <si>
    <t>£18,001 to £35,000</t>
  </si>
  <si>
    <t>&gt; £35,000</t>
  </si>
  <si>
    <t>1. Includes properties with zero rateable value.</t>
  </si>
  <si>
    <r>
      <t>2013-14</t>
    </r>
    <r>
      <rPr>
        <b val="true"/>
        <vertAlign val="superscript"/>
        <sz val="8"/>
        <color rgb="FF000000"/>
        <rFont val="Arial"/>
        <family val="2"/>
      </rPr>
      <t>2</t>
    </r>
  </si>
  <si>
    <t>Non Domestic Rates Income (£m)</t>
  </si>
  <si>
    <r>
      <t>Total Rateable Value</t>
    </r>
    <r>
      <rPr>
        <vertAlign val="superscript"/>
        <sz val="8"/>
        <color rgb="FF000000"/>
        <rFont val="Arial"/>
        <family val="2"/>
      </rPr>
      <t>3</t>
    </r>
    <r>
      <rPr>
        <sz val="8"/>
        <color rgb="FF000000"/>
        <rFont val="Arial"/>
        <family val="2"/>
      </rPr>
      <t> (£m)</t>
    </r>
  </si>
  <si>
    <t>Poundage Rate (pence)</t>
  </si>
  <si>
    <r>
      <t>Large Business Supplement</t>
    </r>
    <r>
      <rPr>
        <vertAlign val="superscript"/>
        <sz val="8"/>
        <color rgb="FF000000"/>
        <rFont val="Arial"/>
        <family val="2"/>
      </rPr>
      <t>4</t>
    </r>
    <r>
      <rPr>
        <sz val="8"/>
        <color rgb="FF000000"/>
        <rFont val="Arial"/>
        <family val="2"/>
      </rPr>
      <t> (pence)</t>
    </r>
  </si>
  <si>
    <t>1. Revaluation took place in 2010</t>
  </si>
  <si>
    <t>2. All income figures, including those for 2013-14, are the final audited income collected by councils.</t>
  </si>
  <si>
    <t>3. Total rateable value is given at the start (1 April) of the relevant financial year.</t>
  </si>
  <si>
    <t>4. The Large Business Supplement is applied in addition to the poundage for properties with a rateable value over £35,000</t>
  </si>
  <si>
    <t>Source: NDR Income – Non-domestic Rate Income Returns, Rateable Value – Scottish Assessors Valuation Roll as at 1st April</t>
  </si>
  <si>
    <r>
      <t>Table 1.17 – Non-Domestic Rates Properties, Rateable Values and Income by Local Authority</t>
    </r>
    <r>
      <rPr>
        <b val="true"/>
        <vertAlign val="superscript"/>
        <sz val="10"/>
        <color rgb="FF000000"/>
        <rFont val="Arial"/>
        <family val="2"/>
      </rPr>
      <t>1,4</t>
    </r>
  </si>
  <si>
    <t>Authority</t>
  </si>
  <si>
    <r>
      <t>Non-Domestic Properties</t>
    </r>
    <r>
      <rPr>
        <b val="true"/>
        <vertAlign val="superscript"/>
        <sz val="8"/>
        <color rgb="FF000000"/>
        <rFont val="Arial"/>
        <family val="2"/>
      </rPr>
      <t>2</t>
    </r>
  </si>
  <si>
    <t>Non-Domestic Rateable Values</t>
  </si>
  <si>
    <t>Non-Domestic Rate income</t>
  </si>
  <si>
    <t>April 2014</t>
  </si>
  <si>
    <r>
      <t>2013-14</t>
    </r>
    <r>
      <rPr>
        <b val="true"/>
        <vertAlign val="superscript"/>
        <sz val="8"/>
        <color rgb="FF000000"/>
        <rFont val="Arial"/>
        <family val="2"/>
      </rPr>
      <t>3</t>
    </r>
  </si>
  <si>
    <t>(£000s)</t>
  </si>
  <si>
    <t>NDR per resident / £</t>
  </si>
  <si>
    <t>1. Rates bills for specific utilities are collected by specified councils on behalf of all 32 councils, and appear on the valuation roll for those councils: South Lanarkshire (Electricity), West Dunbartonshire (Gas), Fife (Water), Falkirk (Docks and Harbours), Highland (Railways), and Renfrewshire (Telecommunications). This increases the take for those authorities.  </t>
  </si>
  <si>
    <t>2. Includes properties with a zero rateable value</t>
  </si>
  <si>
    <t>3. Final audited income collected by councils.</t>
  </si>
  <si>
    <t>4. Totals may not sum exactly due to rounding.</t>
  </si>
  <si>
    <t>Source: </t>
  </si>
  <si>
    <t>Number of Properties and Rateable Value - Scottish Assessors Valuation Roll 1st April 2014</t>
  </si>
  <si>
    <t>NDR Income - Non-domestic Rate Income Returns provided by Councils</t>
  </si>
  <si>
    <r>
      <t>Table 1.18 – Amount of Non-Domestic Rates Relief Provided by Relief Type</t>
    </r>
    <r>
      <rPr>
        <b val="true"/>
        <vertAlign val="superscript"/>
        <sz val="10"/>
        <color rgb="FF000000"/>
        <rFont val="Arial"/>
        <family val="2"/>
      </rPr>
      <t>1</t>
    </r>
  </si>
  <si>
    <t>Unoccupied Property/Partly Unoccupied Property</t>
  </si>
  <si>
    <t>Charities</t>
  </si>
  <si>
    <t>Sports Clubs</t>
  </si>
  <si>
    <t>Disabled persons relief</t>
  </si>
  <si>
    <t>SBBS</t>
  </si>
  <si>
    <t>Religious Properties</t>
  </si>
  <si>
    <t>Rural Rate Relief</t>
  </si>
  <si>
    <r>
      <t>Renewable Energy Relief Scheme</t>
    </r>
    <r>
      <rPr>
        <vertAlign val="superscript"/>
        <sz val="8"/>
        <color rgb="FF000000"/>
        <rFont val="Arial"/>
        <family val="2"/>
      </rPr>
      <t>3</t>
    </r>
  </si>
  <si>
    <r>
      <t>New Start</t>
    </r>
    <r>
      <rPr>
        <vertAlign val="superscript"/>
        <sz val="8"/>
        <color rgb="FF000000"/>
        <rFont val="Arial"/>
        <family val="2"/>
      </rPr>
      <t>4</t>
    </r>
  </si>
  <si>
    <r>
      <t>Fresh Start</t>
    </r>
    <r>
      <rPr>
        <vertAlign val="superscript"/>
        <sz val="8"/>
        <color rgb="FF000000"/>
        <rFont val="Arial"/>
        <family val="2"/>
      </rPr>
      <t>5</t>
    </r>
  </si>
  <si>
    <r>
      <t>Other</t>
    </r>
    <r>
      <rPr>
        <vertAlign val="superscript"/>
        <sz val="8"/>
        <color rgb="FF000000"/>
        <rFont val="Arial"/>
        <family val="2"/>
      </rPr>
      <t>6</t>
    </r>
  </si>
  <si>
    <r>
      <t>Gross Amount</t>
    </r>
    <r>
      <rPr>
        <b val="true"/>
        <vertAlign val="superscript"/>
        <sz val="8"/>
        <color rgb="FF000000"/>
        <rFont val="Arial"/>
        <family val="2"/>
      </rPr>
      <t>7</t>
    </r>
  </si>
  <si>
    <t>1. Estimates include mandatory and discretionary elements of relief where applicable, but exclude backdated payments of relief</t>
  </si>
  <si>
    <t>2. Final audited relief expenditure for 2013-14</t>
  </si>
  <si>
    <t>3. The Renewable Energy Relief Scheme was introduced at 1 April 2010</t>
  </si>
  <si>
    <t>4. The New Start Relief Scheme was introduced at 1 April 2013 and will run for 3 years</t>
  </si>
  <si>
    <t>5. The Fresh Start Relief Scheme was introduced at 1 April 2013</t>
  </si>
  <si>
    <t>6. Other includes Hardship and Enterprise Areas</t>
  </si>
  <si>
    <t>7. Totals may not sum exactly due to rounding</t>
  </si>
  <si>
    <t>Source: Non-domestic Rate Income Returns</t>
  </si>
  <si>
    <t>Non-Domestic Rate Income (£000s)</t>
  </si>
  <si>
    <t>Difference</t>
  </si>
  <si>
    <t>Difference per resident</t>
  </si>
  <si>
    <t>Received per resident</t>
  </si>
  <si>
    <t>Source: Local Government Finance (Scotland) Order 2013</t>
  </si>
  <si>
    <r>
      <t>2013-14</t>
    </r>
    <r>
      <rPr>
        <b val="true"/>
        <vertAlign val="superscript"/>
        <sz val="8"/>
        <color rgb="FF000000"/>
        <rFont val="Arial"/>
        <family val="2"/>
      </rPr>
      <t>b</t>
    </r>
  </si>
  <si>
    <t>Total GF Customer and Client Receipts excluding Police &amp; Fire</t>
  </si>
  <si>
    <t>Police, Fire &amp; Emergency Planning</t>
  </si>
  <si>
    <t>Total GF Customer and Client Receipts</t>
  </si>
  <si>
    <r>
      <t>HRA</t>
    </r>
    <r>
      <rPr>
        <vertAlign val="superscript"/>
        <sz val="8"/>
        <color rgb="FF000000"/>
        <rFont val="Arial"/>
        <family val="2"/>
      </rPr>
      <t>1</t>
    </r>
  </si>
  <si>
    <t>Common Good Fund</t>
  </si>
  <si>
    <t>Road Bridges</t>
  </si>
  <si>
    <t>Total Customer and Client Receipts</t>
  </si>
  <si>
    <t>1. The Housing Revenue Account (HRA) records income and expenditure relating to Local Authority housing stock</t>
  </si>
  <si>
    <t>b. Following the Police and Fire Reform (Scotland) Act 2012 figures from 2013-14 may not be comparable with previous years.  </t>
  </si>
  <si>
    <t>See section 5.2 for details.</t>
  </si>
  <si>
    <t>Source: Local Financial Returns (LFRs)</t>
  </si>
  <si>
    <t>General Fund Services</t>
  </si>
  <si>
    <t>Housing Revenue Account</t>
  </si>
  <si>
    <t>Acquisition of land, leases, existing buildings or works</t>
  </si>
  <si>
    <t>New construction, conversions &amp; enhancement to existing buildings </t>
  </si>
  <si>
    <t>Vehicles, machinery &amp; equipment</t>
  </si>
  <si>
    <t>Intangible assets</t>
  </si>
  <si>
    <t>Total Gross Capital Expenditure</t>
  </si>
  <si>
    <t>Revenue Expenditure funded from Capital Resources</t>
  </si>
  <si>
    <t>Total Expenditure to be met from Capital Resources</t>
  </si>
  <si>
    <t>Scottish Government General Capital Grant</t>
  </si>
  <si>
    <t>Scottish Government Specific Capital Grants</t>
  </si>
  <si>
    <t>Grants from Scottish Government Agencies and NDPBs </t>
  </si>
  <si>
    <t>Other Grants and Contributions</t>
  </si>
  <si>
    <t>Borrowing</t>
  </si>
  <si>
    <t>Capital receipts used from asset sales/disposals</t>
  </si>
  <si>
    <t>Capital Reserves (Capital Fund)</t>
  </si>
  <si>
    <t>Capital funded from current revenue </t>
  </si>
  <si>
    <t>Assets acquired under credit arrangements (e.g. finance leases, PPP/PFI)</t>
  </si>
  <si>
    <t>Total Financing</t>
  </si>
  <si>
    <t>Source: Capital Returns (CR Final)</t>
  </si>
  <si>
    <t>AJC NOTE: See HRA info on this page http://www.gov.scot/Publications/2015/02/3131/2</t>
  </si>
  <si>
    <r>
      <t>2009-10</t>
    </r>
    <r>
      <rPr>
        <b val="true"/>
        <vertAlign val="superscript"/>
        <sz val="8"/>
        <color rgb="FF000000"/>
        <rFont val="Arial"/>
        <family val="2"/>
      </rPr>
      <t>a</t>
    </r>
  </si>
  <si>
    <t>Borrowing from Loans fund </t>
  </si>
  <si>
    <t>Capital Fund applied </t>
  </si>
  <si>
    <t>a. Figures for 2009-10 include assets acquired through PPP/PFI for past years.  (more information on the changes can be found here - http://www.scotland.gov.uk/Topics/Government/local-government/17999/LACapital/CapExReport200910) </t>
  </si>
  <si>
    <t>b. Following the Police and Fire Reform (Scotland) Act 2012 figures for 2013-14 may not be comparable with previous years.  See section 5.2 for details.</t>
  </si>
  <si>
    <r>
      <t>Chart 2.1 – Capital Expenditure Financing</t>
    </r>
    <r>
      <rPr>
        <b val="true"/>
        <vertAlign val="superscript"/>
        <sz val="10"/>
        <color rgb="FF000000"/>
        <rFont val="Arial"/>
        <family val="2"/>
      </rPr>
      <t>1,2</t>
    </r>
  </si>
  <si>
    <t>1. Figures for 2009-10 include assets acquired through PPP/PFI for past years.  (more information on the changes can be found here - http://www.scotland.gov.uk/Topics/Government/local-government/17999/LACapital/CapExReport200910)</t>
  </si>
  <si>
    <t>Total General Fund Capital Expenditure excluding Police &amp; Fire</t>
  </si>
  <si>
    <r>
      <t>Police</t>
    </r>
    <r>
      <rPr>
        <vertAlign val="superscript"/>
        <sz val="8"/>
        <color rgb="FF000000"/>
        <rFont val="Arial"/>
        <family val="2"/>
      </rPr>
      <t>2</t>
    </r>
  </si>
  <si>
    <r>
      <t>Fire</t>
    </r>
    <r>
      <rPr>
        <vertAlign val="superscript"/>
        <sz val="8"/>
        <color rgb="FF000000"/>
        <rFont val="Arial"/>
        <family val="2"/>
      </rPr>
      <t>2</t>
    </r>
  </si>
  <si>
    <t>Total General Fund Capital Expenditure</t>
  </si>
  <si>
    <t>Total Capital Expenditure</t>
  </si>
  <si>
    <t>a. From 2009-10 onwards assets acquired through PPP/PFI are included.  In addition, figures for 2009-10 include assets acquired through PPP/PFI for past years.  (more information on the changes can be found here - http://www.scotland.gov.uk/Topics/Government/local-government/17999/LACapital/CapExReport200910) </t>
  </si>
  <si>
    <r>
      <t>Chart 2.2 – Capital Expenditure</t>
    </r>
    <r>
      <rPr>
        <b val="true"/>
        <vertAlign val="superscript"/>
        <sz val="10"/>
        <color rgb="FF000000"/>
        <rFont val="Arial"/>
        <family val="2"/>
      </rPr>
      <t>1</t>
    </r>
  </si>
  <si>
    <t>1. From 2009-10 onwards assets acquired through PPP/PFI are included.  In addition, figures for 2009-10 include assets acquired through PPP/PFI for past years.  (more information on the changes can be found here - http://www.scotland.gov.uk/Topics/Government/local-government/17999/LACapital/CapExReport200910)</t>
  </si>
  <si>
    <t>Source: Capital Returns (CRFinal) and NRS Mid-Year Population Estimates 2013</t>
  </si>
  <si>
    <r>
      <t>Table 2.4 – Capital Grants, 2013-14</t>
    </r>
    <r>
      <rPr>
        <b val="true"/>
        <vertAlign val="superscript"/>
        <sz val="10"/>
        <color rgb="FF000000"/>
        <rFont val="Arial"/>
        <family val="2"/>
      </rPr>
      <t> a, b</t>
    </r>
  </si>
  <si>
    <r>
      <t> </t>
    </r>
    <r>
      <rPr>
        <sz val="8"/>
        <color rgb="FF000000"/>
        <rFont val="Arial"/>
        <family val="2"/>
      </rPr>
      <t>£ thousands</t>
    </r>
  </si>
  <si>
    <t>Unitary Authorities</t>
  </si>
  <si>
    <t>Regional Transport Partnerships</t>
  </si>
  <si>
    <t>Bridge Authorities</t>
  </si>
  <si>
    <t>Valuation Boards</t>
  </si>
  <si>
    <t>Grants from Scottish Government Agencies and NDPBs</t>
  </si>
  <si>
    <t>Grants from other Local Authorities/Joint Boards</t>
  </si>
  <si>
    <t>European Union Structural Funds</t>
  </si>
  <si>
    <t>Contributions from private developers or persons</t>
  </si>
  <si>
    <t>Grants from the National Lottery</t>
  </si>
  <si>
    <t>Other grants/ contributions</t>
  </si>
  <si>
    <t>Total Grants</t>
  </si>
  <si>
    <t>a. These figures are those reported by local authorities in their 2013-14 Final Capital Return for Income. They will not, therefore, match the figures for financing in Table 2.2</t>
  </si>
  <si>
    <t>b. Figures include Housing Revenue Account</t>
  </si>
  <si>
    <r>
      <t>Table 2.5 – Capital Receipts Raised by Service, 2009-10 to 2013-14</t>
    </r>
    <r>
      <rPr>
        <b val="true"/>
        <vertAlign val="superscript"/>
        <sz val="10"/>
        <color rgb="FF000000"/>
        <rFont val="Arial"/>
        <family val="2"/>
      </rPr>
      <t>a</t>
    </r>
  </si>
  <si>
    <t>Culture &amp; Related Services</t>
  </si>
  <si>
    <t>Total GF Capital Receipts excluding Police &amp; Fire</t>
  </si>
  <si>
    <r>
      <t>Police &amp; Fire</t>
    </r>
    <r>
      <rPr>
        <vertAlign val="superscript"/>
        <sz val="8"/>
        <color rgb="FF000000"/>
        <rFont val="Arial"/>
        <family val="2"/>
      </rPr>
      <t>1</t>
    </r>
  </si>
  <si>
    <t>Total GF Capital Receipts</t>
  </si>
  <si>
    <t>Total Capital Receipts</t>
  </si>
  <si>
    <t>a. Following the Police and Fire Reform (Scotland) Act 2012 figures for 2013-14 may not be comparable with previous years.  See section 5.2 for details.</t>
  </si>
  <si>
    <t>2. In 2012-13 fire boards had £41k in education capital receipts raised.</t>
  </si>
  <si>
    <t>Table 2.6 – Capital receipts summary, 2013-14</t>
  </si>
  <si>
    <t>General Fund</t>
  </si>
  <si>
    <t>TOTAL</t>
  </si>
  <si>
    <t>Capital Receipts brought forward at 1 April 2013</t>
  </si>
  <si>
    <t>Capital receipts from the sale/ disposal of fixed assets</t>
  </si>
  <si>
    <t>Total capital receipts available for use</t>
  </si>
  <si>
    <t>Capital receipts used to repay debt</t>
  </si>
  <si>
    <t>Capital receipts transferred to Capital Fund</t>
  </si>
  <si>
    <t>Capital receipts held 31 March 2014</t>
  </si>
  <si>
    <r>
      <t>2010-11</t>
    </r>
    <r>
      <rPr>
        <b val="true"/>
        <vertAlign val="superscript"/>
        <sz val="8"/>
        <color rgb="FF000000"/>
        <rFont val="Arial"/>
        <family val="2"/>
      </rPr>
      <t>a</t>
    </r>
  </si>
  <si>
    <t>Advances for Capital Expenditure</t>
  </si>
  <si>
    <t>Advances for Consented Borrowing</t>
  </si>
  <si>
    <t>Total Loans Fund Borrowing</t>
  </si>
  <si>
    <t>a. Data from Valuation Boards was collected for the first time in 2010-11</t>
  </si>
  <si>
    <t>Revenue Reserves</t>
  </si>
  <si>
    <t>Total Revenue Reserves</t>
  </si>
  <si>
    <t>Capital Reserves</t>
  </si>
  <si>
    <t>Total Capital Reserves</t>
  </si>
  <si>
    <t>Renewal and Repairs</t>
  </si>
  <si>
    <t>Insurance Fund</t>
  </si>
  <si>
    <t>Other Statutory  Funds</t>
  </si>
  <si>
    <t>Capital Fund </t>
  </si>
  <si>
    <t>Capital Receipts</t>
  </si>
  <si>
    <t>Capital Grants Unapplied</t>
  </si>
  <si>
    <t>Level of Reserves held 1 April 2013</t>
  </si>
  <si>
    <t>Surplus or Deficit on provision of services</t>
  </si>
  <si>
    <t>Statutory Adjustments</t>
  </si>
  <si>
    <t>Total Statutory Adjustments</t>
  </si>
  <si>
    <t>Movement between Accounts</t>
  </si>
  <si>
    <t>Capital receipts for the year </t>
  </si>
  <si>
    <t>Capital Expenditure funded from Reserves</t>
  </si>
  <si>
    <t>Other Movements in Reserves</t>
  </si>
  <si>
    <t>Movement in Reserves</t>
  </si>
  <si>
    <t>Level of Reserves held 31 March 2014</t>
  </si>
  <si>
    <t>Source: Local Financial Returns (LFR 23)</t>
  </si>
  <si>
    <t>Value of fixed assets as at 31 March 2010</t>
  </si>
  <si>
    <t>Value of fixed assets as at 31 March 2011</t>
  </si>
  <si>
    <r>
      <t>Value of fixed assets as at 31 March 2012</t>
    </r>
    <r>
      <rPr>
        <b val="true"/>
        <vertAlign val="superscript"/>
        <sz val="8"/>
        <color rgb="FF000000"/>
        <rFont val="Arial"/>
        <family val="2"/>
      </rPr>
      <t>a</t>
    </r>
  </si>
  <si>
    <t>Value of fixed assets as at 31 March 2013</t>
  </si>
  <si>
    <t>Value of fixed assets as at 31 March 2014</t>
  </si>
  <si>
    <t>Operational Assets</t>
  </si>
  <si>
    <t>Council dwellings</t>
  </si>
  <si>
    <t>Other land and buildings</t>
  </si>
  <si>
    <t>Vehicles, plant and machinery</t>
  </si>
  <si>
    <t>Infrastructure assets</t>
  </si>
  <si>
    <t>Community assets</t>
  </si>
  <si>
    <r>
      <t>Heritage assets</t>
    </r>
    <r>
      <rPr>
        <vertAlign val="superscript"/>
        <sz val="8"/>
        <color rgb="FF000000"/>
        <rFont val="Arial"/>
        <family val="2"/>
      </rPr>
      <t>2</t>
    </r>
  </si>
  <si>
    <t>Total operational assets</t>
  </si>
  <si>
    <t>Non-operational assets</t>
  </si>
  <si>
    <t>Assets under construction</t>
  </si>
  <si>
    <t>Surplus assets held for disposal</t>
  </si>
  <si>
    <t>Investment properties</t>
  </si>
  <si>
    <t>Total non-operational assets</t>
  </si>
  <si>
    <t>Intangible Assets</t>
  </si>
  <si>
    <t>Total Assets excluding Police &amp; Fire</t>
  </si>
  <si>
    <t>Total Assets</t>
  </si>
  <si>
    <t>a. Total Assets for 2011-12 includes £649,225 thousand for South Ayrshire Council that couldn’t be broken down into the above categories.</t>
  </si>
  <si>
    <t>2. Heritage assets was collected as a category from 2012-13 return onwards.</t>
  </si>
  <si>
    <t>31st March 2010</t>
  </si>
  <si>
    <t>31st March 2011</t>
  </si>
  <si>
    <t>31st March 2012</t>
  </si>
  <si>
    <t>31st March 2013</t>
  </si>
  <si>
    <t>31st March 2014</t>
  </si>
  <si>
    <t>Total Debt (£ thousands)</t>
  </si>
  <si>
    <t>Per Head (£)</t>
  </si>
  <si>
    <t>Per HRA dwelling (£)</t>
  </si>
  <si>
    <t>Total Debt</t>
  </si>
  <si>
    <t>Total 2015-16 prices</t>
  </si>
  <si>
    <t>Source: Capital Returns (CR Final), Housing Revenue Account: Local authority housing income and expenditure, NRS Mid-Year Population Estimates (2013)</t>
  </si>
  <si>
    <t>Total All Debt (£000s)</t>
  </si>
  <si>
    <t>Total Debt (£000s)</t>
  </si>
  <si>
    <r>
      <t>Argyll &amp; Bute </t>
    </r>
    <r>
      <rPr>
        <vertAlign val="superscript"/>
        <sz val="8"/>
        <color rgb="FF000000"/>
        <rFont val="Arial"/>
        <family val="2"/>
      </rPr>
      <t>1</t>
    </r>
  </si>
  <si>
    <r>
      <t>Dumfries &amp; Galloway </t>
    </r>
    <r>
      <rPr>
        <vertAlign val="superscript"/>
        <sz val="8"/>
        <color rgb="FF000000"/>
        <rFont val="Arial"/>
        <family val="2"/>
      </rPr>
      <t>1</t>
    </r>
  </si>
  <si>
    <r>
      <t>Eilean Siar</t>
    </r>
    <r>
      <rPr>
        <vertAlign val="superscript"/>
        <sz val="8"/>
        <color rgb="FF000000"/>
        <rFont val="Arial"/>
        <family val="2"/>
      </rPr>
      <t> 1</t>
    </r>
  </si>
  <si>
    <r>
      <t>Glasgow City </t>
    </r>
    <r>
      <rPr>
        <vertAlign val="superscript"/>
        <sz val="8"/>
        <color rgb="FF000000"/>
        <rFont val="Arial"/>
        <family val="2"/>
      </rPr>
      <t>1</t>
    </r>
  </si>
  <si>
    <r>
      <t>Inverclyde </t>
    </r>
    <r>
      <rPr>
        <vertAlign val="superscript"/>
        <sz val="8"/>
        <color rgb="FF000000"/>
        <rFont val="Arial"/>
        <family val="2"/>
      </rPr>
      <t>1</t>
    </r>
  </si>
  <si>
    <r>
      <t>Scottish Borders </t>
    </r>
    <r>
      <rPr>
        <vertAlign val="superscript"/>
        <sz val="8"/>
        <color rgb="FF000000"/>
        <rFont val="Arial"/>
        <family val="2"/>
      </rPr>
      <t>1</t>
    </r>
  </si>
  <si>
    <t>Forth Estuary Transport</t>
  </si>
  <si>
    <t>Tay Road Bridge</t>
  </si>
  <si>
    <t>HITRANS</t>
  </si>
  <si>
    <t>NESTRANS</t>
  </si>
  <si>
    <t>SESTRAN</t>
  </si>
  <si>
    <t>SWESTRANS</t>
  </si>
  <si>
    <t>SPT</t>
  </si>
  <si>
    <t>TACTRAN</t>
  </si>
  <si>
    <t>ZetTrans</t>
  </si>
  <si>
    <t>1. These councils have transferred their housing stock to Registered Social Landlords</t>
  </si>
  <si>
    <t>Table 4.1 – Local Government Pension Scheme Funds Expenditure, 2013-14</t>
  </si>
  <si>
    <t>2007-08</t>
  </si>
  <si>
    <t>Total Benefits including Payments under Pensions (Increase) Acts:</t>
  </si>
  <si>
    <r>
      <t>Pensions</t>
    </r>
    <r>
      <rPr>
        <vertAlign val="superscript"/>
        <sz val="8"/>
        <color rgb="FF000000"/>
        <rFont val="Arial"/>
        <family val="2"/>
      </rPr>
      <t>1</t>
    </r>
  </si>
  <si>
    <r>
      <t>Lump Sums</t>
    </r>
    <r>
      <rPr>
        <vertAlign val="superscript"/>
        <sz val="8"/>
        <color rgb="FF000000"/>
        <rFont val="Arial"/>
        <family val="2"/>
      </rPr>
      <t>1</t>
    </r>
  </si>
  <si>
    <r>
      <t>Other Benefits</t>
    </r>
    <r>
      <rPr>
        <vertAlign val="superscript"/>
        <sz val="8"/>
        <color rgb="FF000000"/>
        <rFont val="Arial"/>
        <family val="2"/>
      </rPr>
      <t>1</t>
    </r>
  </si>
  <si>
    <r>
      <t>Payments under Pensions (Increase) Acts</t>
    </r>
    <r>
      <rPr>
        <vertAlign val="superscript"/>
        <sz val="8"/>
        <color rgb="FF000000"/>
        <rFont val="Arial"/>
        <family val="2"/>
      </rPr>
      <t>1</t>
    </r>
  </si>
  <si>
    <r>
      <t>Transfer Values</t>
    </r>
    <r>
      <rPr>
        <vertAlign val="superscript"/>
        <sz val="8"/>
        <color rgb="FF000000"/>
        <rFont val="Arial"/>
        <family val="2"/>
      </rPr>
      <t>2</t>
    </r>
  </si>
  <si>
    <r>
      <t>Other</t>
    </r>
    <r>
      <rPr>
        <vertAlign val="superscript"/>
        <sz val="8"/>
        <color rgb="FF000000"/>
        <rFont val="Arial"/>
        <family val="2"/>
      </rPr>
      <t>3</t>
    </r>
  </si>
  <si>
    <r>
      <t>TOTAL EXPENDITURE</t>
    </r>
    <r>
      <rPr>
        <b val="true"/>
        <vertAlign val="superscript"/>
        <sz val="8"/>
        <color rgb="FF000000"/>
        <rFont val="Arial"/>
        <family val="2"/>
      </rPr>
      <t>4</t>
    </r>
  </si>
  <si>
    <t>1. Payments under the Pensions (Increase) Act 1971 relate to costs associated with uprating of pensions. In some cases local authorities were unable to separately identify this cost and included it within pensions, lump sums &amp; other benefits.</t>
  </si>
  <si>
    <t>2. Transfer Values are due to scheme members transferring to other pension schemes (for example where a scheme member has moved to a different employer).</t>
  </si>
  <si>
    <t>3. "Other Benefits" includes, Fund Administration and Management Costs (the largest component); Refunds of Contributions; Adjustments; and Premiums.</t>
  </si>
  <si>
    <t>4. In previous editions of this annual publications, Losses on Realisation of Investments were included under pension funds expenditure, and Profits on Realisation of Investments were included under pension fund income. In this edition, these elements are combined as Net Profits on Realisation of Investment (i.e. profit minus loss), and reported in table 4.2.</t>
  </si>
  <si>
    <t>Table 4.2 – Local Government Pension Scheme Funds Income, 2013-14</t>
  </si>
  <si>
    <t>Total Contributions</t>
  </si>
  <si>
    <t>Contributions (including those from other employing authorities)</t>
  </si>
  <si>
    <t>Employees</t>
  </si>
  <si>
    <t>Employers</t>
  </si>
  <si>
    <r>
      <t>Net Investment and Other Income</t>
    </r>
    <r>
      <rPr>
        <vertAlign val="superscript"/>
        <sz val="8"/>
        <color rgb="FF000000"/>
        <rFont val="Arial"/>
        <family val="2"/>
      </rPr>
      <t>1</t>
    </r>
  </si>
  <si>
    <r>
      <t>TOTAL INCOME</t>
    </r>
    <r>
      <rPr>
        <b val="true"/>
        <vertAlign val="superscript"/>
        <sz val="8"/>
        <color rgb="FF000000"/>
        <rFont val="Arial"/>
        <family val="2"/>
      </rPr>
      <t>1</t>
    </r>
  </si>
  <si>
    <t>1. In previous editions of this annual publications, Losses on Realisation of Investments were included under pension funds expenditure, and Profits on Realisation of Investments were included under pension fund income.  In this edition, these elements are combined as Net Profits on Realisation of Investment (i.e. profit minus loss), which simplifies interpretation of the data and is more consistently reported by data providers.</t>
  </si>
  <si>
    <t>2. To reduce the burden on data providers, the categories Investment Income (gross) and Transfer Values used in previous years  were combined with ‘Other Income’ for the  2012-13 data collection.</t>
  </si>
  <si>
    <t>Source: Local Financial Returns – LFR 24</t>
  </si>
  <si>
    <r>
      <t>Population </t>
    </r>
    <r>
      <rPr>
        <b val="true"/>
        <vertAlign val="superscript"/>
        <sz val="8"/>
        <color rgb="FF000000"/>
        <rFont val="Arial"/>
        <family val="2"/>
      </rPr>
      <t>1</t>
    </r>
  </si>
  <si>
    <r>
      <t>Area </t>
    </r>
    <r>
      <rPr>
        <b val="true"/>
        <vertAlign val="superscript"/>
        <sz val="8"/>
        <color rgb="FF000000"/>
        <rFont val="Arial"/>
        <family val="2"/>
      </rPr>
      <t>2</t>
    </r>
  </si>
  <si>
    <r>
      <t>Population Density </t>
    </r>
    <r>
      <rPr>
        <b val="true"/>
        <vertAlign val="superscript"/>
        <sz val="8"/>
        <color rgb="FF000000"/>
        <rFont val="Arial"/>
        <family val="2"/>
      </rPr>
      <t>2</t>
    </r>
  </si>
  <si>
    <t>Urban Rural Classification</t>
  </si>
  <si>
    <t>SIMD</t>
  </si>
  <si>
    <t>Urban</t>
  </si>
  <si>
    <t>Rural</t>
  </si>
  <si>
    <t>(sq km)</t>
  </si>
  <si>
    <t>(Persons per sq km)</t>
  </si>
  <si>
    <t>(% of population)</t>
  </si>
  <si>
    <t>Local share of datazones in the most deprived 15%</t>
  </si>
  <si>
    <t>Sources: Population and Area – National Records of Scotland 2013 Mid-Year Population Estimates. Urban Rural Classification – SG Urban Rural Classification 2013-14.  SIMD – Scottish Index of Multiple Deprivation 2012.  </t>
  </si>
  <si>
    <t>Valuation Joint Boards</t>
  </si>
  <si>
    <t>Grampian </t>
  </si>
  <si>
    <t>Tayside </t>
  </si>
  <si>
    <r>
      <t>Argyll &amp; Bute</t>
    </r>
    <r>
      <rPr>
        <vertAlign val="superscript"/>
        <sz val="7"/>
        <color rgb="FF000000"/>
        <rFont val="Arial"/>
        <family val="2"/>
      </rPr>
      <t>1</t>
    </r>
  </si>
  <si>
    <t>SPT/HITRANS</t>
  </si>
  <si>
    <t>Dunbartonshire &amp; Argyll &amp; Bute</t>
  </si>
  <si>
    <t>Central </t>
  </si>
  <si>
    <t>Dumfries &amp; Galloway </t>
  </si>
  <si>
    <t>Ayrshire </t>
  </si>
  <si>
    <t>Lothian </t>
  </si>
  <si>
    <t>Renfrewshire </t>
  </si>
  <si>
    <t>Highland and Western Isles</t>
  </si>
  <si>
    <t>Fife </t>
  </si>
  <si>
    <t>Glasgow </t>
  </si>
  <si>
    <t>Lanarkshire </t>
  </si>
  <si>
    <t>Orkney &amp; Shetland </t>
  </si>
  <si>
    <t>Borders </t>
  </si>
  <si>
    <t>1. Helensburgh and Lomond are part of SPT while the rest of Argyll and Bute is part of HITRANS.  </t>
  </si>
  <si>
    <t>Revenue Contributions to Capital</t>
  </si>
  <si>
    <t>Support Service Costs</t>
  </si>
  <si>
    <t>All other Expenditure</t>
  </si>
  <si>
    <t>Total Expenditure</t>
  </si>
  <si>
    <t>Total Income</t>
  </si>
  <si>
    <t>Net Revenue Expenditure</t>
  </si>
  <si>
    <t>Pre-primary education</t>
  </si>
  <si>
    <t>Primary education</t>
  </si>
  <si>
    <t>Secondary education</t>
  </si>
  <si>
    <t>Special education</t>
  </si>
  <si>
    <t>Community Learning</t>
  </si>
  <si>
    <t>Other non-school funding</t>
  </si>
  <si>
    <t>Cultural and related services</t>
  </si>
  <si>
    <t>Museums and galleries</t>
  </si>
  <si>
    <t>Other cultural and heritage services</t>
  </si>
  <si>
    <t>Library service</t>
  </si>
  <si>
    <t>Tourism</t>
  </si>
  <si>
    <t>Countryside recreation and management</t>
  </si>
  <si>
    <t>Sport facilities</t>
  </si>
  <si>
    <t>Community parks and open spaces</t>
  </si>
  <si>
    <t>Other recreation and sport</t>
  </si>
  <si>
    <t>Service Strategy</t>
  </si>
  <si>
    <t>Children's Panel</t>
  </si>
  <si>
    <t>Children and families</t>
  </si>
  <si>
    <t>Older persons</t>
  </si>
  <si>
    <t>Adults with physical or sensory disabilities</t>
  </si>
  <si>
    <t>Adults with learning disabilities</t>
  </si>
  <si>
    <t>Adults with mental health needs</t>
  </si>
  <si>
    <t>Adults with other needs</t>
  </si>
  <si>
    <t>Criminal justice social work services</t>
  </si>
  <si>
    <r>
      <t>Roads and transport</t>
    </r>
    <r>
      <rPr>
        <b val="true"/>
        <vertAlign val="superscript"/>
        <sz val="6"/>
        <color rgb="FF000000"/>
        <rFont val="Arial"/>
        <family val="2"/>
      </rPr>
      <t>2</t>
    </r>
  </si>
  <si>
    <t>Road construction</t>
  </si>
  <si>
    <t>Winter maintenance</t>
  </si>
  <si>
    <t>Maintenance &amp; repairs</t>
  </si>
  <si>
    <t>Road lighting</t>
  </si>
  <si>
    <t>School crossing patrols</t>
  </si>
  <si>
    <t>Other network and traffic management </t>
  </si>
  <si>
    <t>Parking</t>
  </si>
  <si>
    <t>Non-LA PT: Concessionary fares</t>
  </si>
  <si>
    <t>Non-LA PT: Support to operators </t>
  </si>
  <si>
    <t>Non-LA PT: Co-ordination</t>
  </si>
  <si>
    <t>Local authority Transport</t>
  </si>
  <si>
    <t>Environmental services</t>
  </si>
  <si>
    <t>Cemetery, cremation and mortuary services</t>
  </si>
  <si>
    <t>Coast protection </t>
  </si>
  <si>
    <t>Flood defence and land drainage</t>
  </si>
  <si>
    <t>Environmental Health</t>
  </si>
  <si>
    <t>Trading Standards</t>
  </si>
  <si>
    <t>Waste Collection</t>
  </si>
  <si>
    <t>Waste Disposal</t>
  </si>
  <si>
    <t>Other waste management</t>
  </si>
  <si>
    <t> </t>
  </si>
  <si>
    <t>Planning and Development Services</t>
  </si>
  <si>
    <t>Planning: Building control</t>
  </si>
  <si>
    <t>Planning: Development control</t>
  </si>
  <si>
    <t>Planning: Policy</t>
  </si>
  <si>
    <t>Planning: Environmental initiatives</t>
  </si>
  <si>
    <t>Economic development</t>
  </si>
  <si>
    <r>
      <t>Central Services</t>
    </r>
    <r>
      <rPr>
        <b val="true"/>
        <vertAlign val="superscript"/>
        <sz val="6"/>
        <color rgb="FF000000"/>
        <rFont val="Arial"/>
        <family val="2"/>
      </rPr>
      <t>3</t>
    </r>
  </si>
  <si>
    <t>Council tax collection</t>
  </si>
  <si>
    <t>Council tax reduction administration</t>
  </si>
  <si>
    <t>Non-domestic rates collection</t>
  </si>
  <si>
    <t>Housing benefit administration</t>
  </si>
  <si>
    <t>Registration of births, deaths and marriages</t>
  </si>
  <si>
    <t>Emergency Planning (non Police or Fire)</t>
  </si>
  <si>
    <t>Licensing</t>
  </si>
  <si>
    <t>Conducting Elections</t>
  </si>
  <si>
    <t>Registration of electors</t>
  </si>
  <si>
    <t>Council tax valuation</t>
  </si>
  <si>
    <t>Non-domestic lands valuation</t>
  </si>
  <si>
    <t>Local Land Charges</t>
  </si>
  <si>
    <t>Non-road lighting</t>
  </si>
  <si>
    <t>General grants, bequests and donations</t>
  </si>
  <si>
    <t>Corporate and democratic core costs</t>
  </si>
  <si>
    <t>Non-distributed costs</t>
  </si>
  <si>
    <t>Private sector housing renewal</t>
  </si>
  <si>
    <t>Housing benefits: Rent allowances</t>
  </si>
  <si>
    <t>Housing benefits: Rent rebate</t>
  </si>
  <si>
    <t>Homelessness</t>
  </si>
  <si>
    <t>Welfare Services</t>
  </si>
  <si>
    <t>Administration of housing advances</t>
  </si>
  <si>
    <t>Housing Support Services</t>
  </si>
  <si>
    <t>Other non-HRA housing (excl admin of Housing Benefits)</t>
  </si>
  <si>
    <t>Add Ring Fenced Grants Back In</t>
  </si>
  <si>
    <t>All services</t>
  </si>
  <si>
    <t>1.  The Police and Fire Reform (Scotland) Act 2012 created Police Scotland and Fire Scotland, which replaced the former Police and Fire Boards.  These new bodies are classified as Central Government, rather than Local Government.  As it is not possible to remove income and expenditure from all Police/Fire Boards from previous returns, figures for All services and Central Services (due to police and fire board expenditure in this category) from 2013-14 onwards are not strictly comparable with previous years. </t>
  </si>
  <si>
    <t>2. Regional Transport Partnerships expenditure is apportioned to councils by population (NRS 2013 mid-year population estimates).</t>
  </si>
  <si>
    <t>3. Expenditure on council tax and non-domestic valuation and registration of electors is apportioned to councils using the amount that the Valuation Joint Boards requisition from them.</t>
  </si>
  <si>
    <t>Annex B – Subjective Analysis of General Fund Revenue Expenditure and Income, 2013-14</t>
  </si>
  <si>
    <t>Education Services</t>
  </si>
  <si>
    <t>Culture and Related Services</t>
  </si>
  <si>
    <t>Social Work Services</t>
  </si>
  <si>
    <t>Housing Services
(Non-HRA)</t>
  </si>
  <si>
    <t>Trading with the Public</t>
  </si>
  <si>
    <t>Total General Fund Services</t>
  </si>
  <si>
    <t>Total General Fund Services (inc HRA)</t>
  </si>
  <si>
    <t>Teachers</t>
  </si>
  <si>
    <t>All other Employees</t>
  </si>
  <si>
    <t>Other local authorities</t>
  </si>
  <si>
    <t>Health authorities</t>
  </si>
  <si>
    <t>All Other Third Party Payments</t>
  </si>
  <si>
    <t>School Children and students</t>
  </si>
  <si>
    <t>Social Work Clients</t>
  </si>
  <si>
    <t>Housing benefits</t>
  </si>
  <si>
    <t>Debits resulting from soft loans to clients etc.</t>
  </si>
  <si>
    <t>Other Transfer Payments</t>
  </si>
  <si>
    <t>Total Support Services</t>
  </si>
  <si>
    <t>Revenue Contribution to Capital</t>
  </si>
  <si>
    <t>Contributions from other local authorities</t>
  </si>
  <si>
    <t>Recharges (income from other accounts within the authority)</t>
  </si>
  <si>
    <t>Government Grants</t>
  </si>
  <si>
    <t>Other Central Government Grants (excl GRG)</t>
  </si>
  <si>
    <t>Contributions from Health Authorities</t>
  </si>
  <si>
    <t>All other grants, reimbursements and contributions</t>
  </si>
  <si>
    <t>Income from charges to service users</t>
  </si>
  <si>
    <t>Rent Income</t>
  </si>
  <si>
    <t>Other Sales, Fees and Charges</t>
  </si>
  <si>
    <t>Credits resulting from soft loans</t>
  </si>
  <si>
    <t>Service Net Revenue Expenditure / Income(-)</t>
  </si>
  <si>
    <t>Net Revenue Expenditure (with Ring Fenced Grants Added Back In)</t>
  </si>
  <si>
    <t>Finance Costs (net of Investment Income)</t>
  </si>
  <si>
    <t>Net Revenue Expenditure to be financed by GRG, local taxation and reserves</t>
  </si>
  <si>
    <r>
      <t>ANNEX C – General Fund Net Revenue Expenditure by Local Authority and Service, 2013-14</t>
    </r>
    <r>
      <rPr>
        <b val="true"/>
        <vertAlign val="superscript"/>
        <sz val="10"/>
        <color rgb="FF000000"/>
        <rFont val="Arial"/>
        <family val="2"/>
      </rPr>
      <t>1</t>
    </r>
  </si>
  <si>
    <r>
      <t>Roads and transport </t>
    </r>
    <r>
      <rPr>
        <b val="true"/>
        <vertAlign val="superscript"/>
        <sz val="6"/>
        <color rgb="FF000000"/>
        <rFont val="Arial"/>
        <family val="2"/>
      </rPr>
      <t>2,3</t>
    </r>
  </si>
  <si>
    <t>Planning and economic development</t>
  </si>
  <si>
    <r>
      <t>Central services</t>
    </r>
    <r>
      <rPr>
        <b val="true"/>
        <vertAlign val="superscript"/>
        <sz val="6"/>
        <color rgb="FF000000"/>
        <rFont val="Arial"/>
        <family val="2"/>
      </rPr>
      <t>4</t>
    </r>
  </si>
  <si>
    <t>Trading services</t>
  </si>
  <si>
    <r>
      <t>Total net revenue expenditure</t>
    </r>
    <r>
      <rPr>
        <b val="true"/>
        <vertAlign val="superscript"/>
        <sz val="6"/>
        <color rgb="FF000000"/>
        <rFont val="Arial"/>
        <family val="2"/>
      </rPr>
      <t>1</t>
    </r>
  </si>
  <si>
    <t>Gross expenditure / person</t>
  </si>
  <si>
    <t>CT</t>
  </si>
  <si>
    <t>NDR (received)</t>
  </si>
  <si>
    <t>Revenue income</t>
  </si>
  <si>
    <t>General revenue grant</t>
  </si>
  <si>
    <t>% CT</t>
  </si>
  <si>
    <t>% NDR</t>
  </si>
  <si>
    <t>% rev</t>
  </si>
  <si>
    <t>% gen rev</t>
  </si>
  <si>
    <t>1. The Police and Fire Reform (Scotland) Act 2012 created Police Scotland and Fire Scotland, which replaced the former Police and Fire Boards. These new bodies are classified as Central Government, rather than Local Government. As a result, total net revenue expenditure in this table is not comparable to previous years.</t>
  </si>
  <si>
    <t>2. Regional Transport Partnerships expenditure is apportioned to councils by population (NRS 2013 mid year estimates)</t>
  </si>
  <si>
    <t>3. Including general fund contributions to transport (LA and non LA).</t>
  </si>
  <si>
    <t>4. Expenditure on council tax and non-domestic valuation and registration of electors is apportioned to councils using the amount that the Valuation Joint Boards requisition from them.</t>
  </si>
  <si>
    <t>Revenue income less housing</t>
  </si>
  <si>
    <t>Housing</t>
  </si>
  <si>
    <t>East
Dunbartonshire</t>
  </si>
  <si>
    <t>West
Dunbartonshire</t>
  </si>
  <si>
    <t>Local</t>
  </si>
  <si>
    <t>Central</t>
  </si>
  <si>
    <r>
      <t>ANNEX D (i) – General Fund Net Revenue Expenditure by Local Authority</t>
    </r>
    <r>
      <rPr>
        <b val="true"/>
        <vertAlign val="superscript"/>
        <sz val="10"/>
        <color rgb="FF000000"/>
        <rFont val="Arial"/>
        <family val="2"/>
      </rPr>
      <t>1,2,3,4</t>
    </r>
    <r>
      <rPr>
        <b val="true"/>
        <sz val="10"/>
        <color rgb="FF000000"/>
        <rFont val="Arial"/>
        <family val="2"/>
      </rPr>
      <t>, 2009-10 to 2013-14</t>
    </r>
  </si>
  <si>
    <r>
      <t>2013-14</t>
    </r>
    <r>
      <rPr>
        <b val="true"/>
        <vertAlign val="superscript"/>
        <sz val="8"/>
        <color rgb="FF000000"/>
        <rFont val="Arial"/>
        <family val="2"/>
      </rPr>
      <t>e</t>
    </r>
  </si>
  <si>
    <t>Scotland excluding Police &amp; Fire</t>
  </si>
  <si>
    <r>
      <t>Orkney Islands</t>
    </r>
    <r>
      <rPr>
        <vertAlign val="superscript"/>
        <sz val="8"/>
        <color rgb="FF000000"/>
        <rFont val="Arial"/>
        <family val="2"/>
      </rPr>
      <t>5</t>
    </r>
  </si>
  <si>
    <r>
      <t>Shetland Islands</t>
    </r>
    <r>
      <rPr>
        <vertAlign val="superscript"/>
        <sz val="8"/>
        <color rgb="FF000000"/>
        <rFont val="Arial"/>
        <family val="2"/>
      </rPr>
      <t>6</t>
    </r>
  </si>
  <si>
    <t>1. Net expenditure financed from grants, non domestic rates, council taxes and balances.</t>
  </si>
  <si>
    <t>2. Following the Police and Fire Reform (Scotland) Act 2012 figures from 2013-14 may not be comparable with previous years.  See section 5.2 for details.</t>
  </si>
  <si>
    <t>3. Expenditure by Regional Transport Partnerships is apportioned to councils on a population basis.</t>
  </si>
  <si>
    <t>4. Figures include Trading Services and non-HRA Housing.</t>
  </si>
  <si>
    <t>e. Following the Police and Fire Reform (Scotland) Act 2012 figures from 2013-14 may not be comparable with previous years.  See section 5.2 for details.</t>
  </si>
  <si>
    <t>ANNEX D (ii) – General Fund Net Revenue Expenditure on Services by Local Authority, 2009-10 to 2013-14</t>
  </si>
  <si>
    <t>2. Expenditure by Police, Fire and Valuation Boards is apportioned to councils by the amount that the Boards requisition from them.</t>
  </si>
  <si>
    <t>4. Figures include Trading Services and non-HRA Housing, but exclude interest and debt.</t>
  </si>
  <si>
    <r>
      <t>ANNEX E – Revenue Income by Local Authority and Service</t>
    </r>
    <r>
      <rPr>
        <b val="true"/>
        <vertAlign val="superscript"/>
        <sz val="10"/>
        <color rgb="FF000000"/>
        <rFont val="Arial"/>
        <family val="2"/>
      </rPr>
      <t>1</t>
    </r>
    <r>
      <rPr>
        <b val="true"/>
        <sz val="10"/>
        <color rgb="FF000000"/>
        <rFont val="Arial"/>
        <family val="2"/>
      </rPr>
      <t>, 2013-14</t>
    </r>
  </si>
  <si>
    <t>Roads and transport</t>
  </si>
  <si>
    <t>Central services</t>
  </si>
  <si>
    <t>Total General Fund Income</t>
  </si>
  <si>
    <t>1. Ring-fenced revenue grants have been excluded from this income. See Annex B for detail on Ring-fenced grants.</t>
  </si>
  <si>
    <t>2013-14 DISTRIBUTABLE AMOUNT</t>
  </si>
  <si>
    <t>NDRI Balance Sheet to 31/3/2013</t>
  </si>
  <si>
    <t>£m</t>
  </si>
  <si>
    <t>Balance brought forward 31/3/2012 as per Non Domestic Rating Account 2012-13</t>
  </si>
  <si>
    <t>Closing Balance</t>
  </si>
  <si>
    <t>Final Balance brought forward 31/3/2012</t>
  </si>
  <si>
    <t>Opening Balance</t>
  </si>
  <si>
    <t>Add: Provisional Contributable Amount 2012-13</t>
  </si>
  <si>
    <t>Less: Distributable Amount 2012-13</t>
  </si>
  <si>
    <t>Reconciliation of 2011-12</t>
  </si>
  <si>
    <t>Add: Notified Amount 2011-12</t>
  </si>
  <si>
    <t>Less: Notified Provisional Contributable Amount  2011-12</t>
  </si>
  <si>
    <t>Reconciliation of 2010-11</t>
  </si>
  <si>
    <t>Add: Audited Amount 2010-11</t>
  </si>
  <si>
    <t>Less: Notified Amount 2010-11</t>
  </si>
  <si>
    <t>Closing Balance for 2012-13</t>
  </si>
  <si>
    <t>Balance brought forward 31/3/2013</t>
  </si>
  <si>
    <t>Add: Estimated Provisional Contributable Amount 2013-14</t>
  </si>
  <si>
    <t> Add: Mid Year Estimate 2012-13</t>
  </si>
  <si>
    <t>Less: Provisional Contributable Amount 2012-13</t>
  </si>
  <si>
    <t>Add/less: Estimated reconciliation of 2012-13</t>
  </si>
  <si>
    <t>Estimated movement on Pool 2013-14</t>
  </si>
  <si>
    <t>Net Balance on 2012-13 Pool including brought forward at 31/3/13</t>
  </si>
  <si>
    <t>Less: Distributable Amount for 2013-14</t>
  </si>
  <si>
    <t>Estimated balance at 31/3/2014</t>
  </si>
  <si>
    <t>All General Fund Services</t>
  </si>
  <si>
    <t>Ayrshire VJB</t>
  </si>
  <si>
    <t>Central VJB</t>
  </si>
  <si>
    <t>Dunbartonshire &amp; Argyll &amp; Bute VJB</t>
  </si>
  <si>
    <t>Grampian VJB</t>
  </si>
  <si>
    <t>Highland &amp; Western Isles VJB</t>
  </si>
  <si>
    <t>Lanarkshire VJB</t>
  </si>
  <si>
    <t>Lothian VJB</t>
  </si>
  <si>
    <t>Orkney &amp; Shetland VJB</t>
  </si>
  <si>
    <t>Renfrewshire VJB</t>
  </si>
  <si>
    <t>Tayside VJB</t>
  </si>
  <si>
    <t>New construction, conversions, enhancement to existing buildings</t>
  </si>
  <si>
    <t>Vehicles, Machinery, Equipment</t>
  </si>
  <si>
    <t>Community learning</t>
  </si>
  <si>
    <t>Recreation and Sport</t>
  </si>
  <si>
    <t>Libraries</t>
  </si>
  <si>
    <t>Museums and art galleries</t>
  </si>
  <si>
    <t>Other culture and heritage</t>
  </si>
  <si>
    <t>Children</t>
  </si>
  <si>
    <t>Older people</t>
  </si>
  <si>
    <t>Other Adults Services</t>
  </si>
  <si>
    <t>Roads</t>
  </si>
  <si>
    <t>Network and traffic management </t>
  </si>
  <si>
    <t>Bridges</t>
  </si>
  <si>
    <t>Parking Services</t>
  </si>
  <si>
    <t>Public Transport - Rail</t>
  </si>
  <si>
    <t>Other Public Transport</t>
  </si>
  <si>
    <t>Crematoria and burial grounds</t>
  </si>
  <si>
    <t>Flood prevention</t>
  </si>
  <si>
    <t>Waste collection and disposal</t>
  </si>
  <si>
    <t>Planning</t>
  </si>
  <si>
    <t>Environmental Initiatives</t>
  </si>
  <si>
    <t>Fishery Harbours, Markets, Commercial Ports, Piers &amp; Harbours</t>
  </si>
  <si>
    <t>Shipping, Airports, Transport Piers &amp; Ferry Terminals</t>
  </si>
  <si>
    <t>Toll Bridges</t>
  </si>
  <si>
    <r>
      <t>ANNEX I – Capital Income by Local Authority and Type, 2013-14</t>
    </r>
    <r>
      <rPr>
        <b val="true"/>
        <vertAlign val="superscript"/>
        <sz val="10"/>
        <color rgb="FF000000"/>
        <rFont val="Arial"/>
        <family val="2"/>
      </rPr>
      <t>1</t>
    </r>
  </si>
  <si>
    <t>Capital Receipts from sale of fixed assets</t>
  </si>
  <si>
    <t>Grants from Scottish Government and NDPBs</t>
  </si>
  <si>
    <r>
      <t>Grants from other local authorities </t>
    </r>
    <r>
      <rPr>
        <b val="true"/>
        <vertAlign val="superscript"/>
        <sz val="6"/>
        <color rgb="FF000000"/>
        <rFont val="Arial"/>
        <family val="2"/>
      </rPr>
      <t>1</t>
    </r>
  </si>
  <si>
    <t>Other Grants/ Contributions</t>
  </si>
  <si>
    <t>Total Capital Income</t>
  </si>
  <si>
    <t>1. Includes income from General Fund and Housing Revenue Account.</t>
  </si>
  <si>
    <t> ANNEX J – Capital Receipts by Service, 2013-14</t>
  </si>
  <si>
    <t>Sale &amp; Disposal of fixed assets</t>
  </si>
  <si>
    <t>Rail</t>
  </si>
</sst>
</file>

<file path=xl/styles.xml><?xml version="1.0" encoding="utf-8"?>
<styleSheet xmlns="http://schemas.openxmlformats.org/spreadsheetml/2006/main">
  <numFmts count="22">
    <numFmt numFmtId="164" formatCode="GENERAL"/>
    <numFmt numFmtId="165" formatCode="* #,##0.00\ ;\-* #,##0.00\ ;* \-#\ ;@\ "/>
    <numFmt numFmtId="166" formatCode="#,##0\ ;\-#,##0\ "/>
    <numFmt numFmtId="167" formatCode="#,##0\ ;\-#,##0\ ;* &quot;- &quot;;@\ "/>
    <numFmt numFmtId="168" formatCode="#,##0"/>
    <numFmt numFmtId="169" formatCode="#,##0.00"/>
    <numFmt numFmtId="170" formatCode="#,##0.0"/>
    <numFmt numFmtId="171" formatCode="0.00%"/>
    <numFmt numFmtId="172" formatCode="0.0%"/>
    <numFmt numFmtId="173" formatCode="0%"/>
    <numFmt numFmtId="174" formatCode="0"/>
    <numFmt numFmtId="175" formatCode="#,##0.000"/>
    <numFmt numFmtId="176" formatCode="\£#,##0"/>
    <numFmt numFmtId="177" formatCode="@"/>
    <numFmt numFmtId="178" formatCode="DD\-MMM"/>
    <numFmt numFmtId="179" formatCode="* #,##0\ ;\-* #,##0\ ;* \-#\ ;@\ "/>
    <numFmt numFmtId="180" formatCode="0.0"/>
    <numFmt numFmtId="181" formatCode="MMM\-YY"/>
    <numFmt numFmtId="182" formatCode="DD\-MMM\-YY"/>
    <numFmt numFmtId="183" formatCode="0.000"/>
    <numFmt numFmtId="184" formatCode="DD/MM/YYYY"/>
    <numFmt numFmtId="185" formatCode="M/D/YY"/>
  </numFmts>
  <fonts count="47">
    <font>
      <sz val="10"/>
      <color rgb="FF000000"/>
      <name val="Arial"/>
      <family val="2"/>
    </font>
    <font>
      <sz val="10"/>
      <name val="Arial"/>
      <family val="0"/>
    </font>
    <font>
      <sz val="10"/>
      <name val="Arial"/>
      <family val="0"/>
    </font>
    <font>
      <sz val="10"/>
      <name val="Arial"/>
      <family val="0"/>
    </font>
    <font>
      <u val="single"/>
      <sz val="10"/>
      <color rgb="FF0000FF"/>
      <name val="Arial"/>
      <family val="2"/>
    </font>
    <font>
      <sz val="10"/>
      <name val="Arial"/>
      <family val="2"/>
    </font>
    <font>
      <sz val="11"/>
      <color rgb="FF000000"/>
      <name val="Calibri"/>
      <family val="2"/>
    </font>
    <font>
      <sz val="10"/>
      <name val="Geneva"/>
      <family val="2"/>
    </font>
    <font>
      <sz val="8"/>
      <name val="Arial"/>
      <family val="2"/>
    </font>
    <font>
      <sz val="12"/>
      <name val="Arial"/>
      <family val="2"/>
    </font>
    <font>
      <b val="true"/>
      <sz val="14"/>
      <name val="Arial"/>
      <family val="2"/>
    </font>
    <font>
      <b val="true"/>
      <sz val="10"/>
      <color rgb="FF000000"/>
      <name val="Arial"/>
      <family val="2"/>
    </font>
    <font>
      <sz val="7"/>
      <color rgb="FF000000"/>
      <name val="Arial"/>
      <family val="2"/>
    </font>
    <font>
      <sz val="8"/>
      <color rgb="FF000000"/>
      <name val="Arial"/>
      <family val="2"/>
    </font>
    <font>
      <b val="true"/>
      <sz val="6"/>
      <color rgb="FF000000"/>
      <name val="Arial"/>
      <family val="2"/>
    </font>
    <font>
      <b val="true"/>
      <sz val="8"/>
      <color rgb="FF000000"/>
      <name val="Arial"/>
      <family val="2"/>
    </font>
    <font>
      <b val="true"/>
      <vertAlign val="superscript"/>
      <sz val="8"/>
      <color rgb="FF000000"/>
      <name val="Arial"/>
      <family val="2"/>
    </font>
    <font>
      <b val="true"/>
      <sz val="8"/>
      <name val="Arial"/>
      <family val="2"/>
    </font>
    <font>
      <b val="true"/>
      <vertAlign val="superscript"/>
      <sz val="8"/>
      <name val="Arial"/>
      <family val="2"/>
    </font>
    <font>
      <sz val="6"/>
      <color rgb="FF000000"/>
      <name val="Arial"/>
      <family val="2"/>
    </font>
    <font>
      <b val="true"/>
      <sz val="8"/>
      <color rgb="FFCCCCCC"/>
      <name val="Arial"/>
      <family val="2"/>
    </font>
    <font>
      <sz val="12"/>
      <color rgb="FF000000"/>
      <name val="Arial"/>
      <family val="2"/>
    </font>
    <font>
      <sz val="9"/>
      <name val="Arial"/>
      <family val="2"/>
    </font>
    <font>
      <u val="single"/>
      <sz val="8"/>
      <color rgb="FF0000FF"/>
      <name val="Arial"/>
      <family val="2"/>
    </font>
    <font>
      <sz val="8"/>
      <name val="Geneva"/>
      <family val="2"/>
    </font>
    <font>
      <b val="true"/>
      <sz val="10"/>
      <name val="Arial"/>
      <family val="2"/>
    </font>
    <font>
      <vertAlign val="superscript"/>
      <sz val="8"/>
      <color rgb="FF000000"/>
      <name val="Arial"/>
      <family val="2"/>
    </font>
    <font>
      <sz val="8"/>
      <color rgb="FFFFFFFF"/>
      <name val="Arial"/>
      <family val="2"/>
    </font>
    <font>
      <sz val="10"/>
      <color rgb="FF000000"/>
      <name val="Calibri"/>
      <family val="2"/>
    </font>
    <font>
      <b val="true"/>
      <sz val="10"/>
      <color rgb="FF000000"/>
      <name val="Calibri"/>
      <family val="2"/>
    </font>
    <font>
      <b val="true"/>
      <sz val="10"/>
      <color rgb="FF999999"/>
      <name val="Calibri"/>
      <family val="2"/>
    </font>
    <font>
      <sz val="10"/>
      <color rgb="FF999999"/>
      <name val="Calibri"/>
      <family val="2"/>
    </font>
    <font>
      <b val="true"/>
      <vertAlign val="superscript"/>
      <sz val="10"/>
      <color rgb="FF000000"/>
      <name val="Arial"/>
      <family val="2"/>
    </font>
    <font>
      <b val="true"/>
      <sz val="12"/>
      <color rgb="FF000000"/>
      <name val="Arial"/>
      <family val="2"/>
    </font>
    <font>
      <i val="true"/>
      <sz val="8"/>
      <color rgb="FF000000"/>
      <name val="Arial"/>
      <family val="2"/>
    </font>
    <font>
      <sz val="11"/>
      <color rgb="FF000000"/>
      <name val="Arial"/>
      <family val="2"/>
    </font>
    <font>
      <sz val="10"/>
      <color rgb="FF000000"/>
      <name val="Times New Roman"/>
      <family val="1"/>
    </font>
    <font>
      <b val="true"/>
      <u val="single"/>
      <sz val="8"/>
      <color rgb="FF000000"/>
      <name val="Arial"/>
      <family val="2"/>
    </font>
    <font>
      <sz val="6"/>
      <color rgb="FF000000"/>
      <name val="Times New Roman"/>
      <family val="1"/>
    </font>
    <font>
      <sz val="12"/>
      <color rgb="FF000000"/>
      <name val="Times New Roman"/>
      <family val="1"/>
    </font>
    <font>
      <vertAlign val="superscript"/>
      <sz val="7"/>
      <color rgb="FF000000"/>
      <name val="Arial"/>
      <family val="2"/>
    </font>
    <font>
      <sz val="6"/>
      <color rgb="FFFF0000"/>
      <name val="Arial"/>
      <family val="2"/>
    </font>
    <font>
      <b val="true"/>
      <vertAlign val="superscript"/>
      <sz val="6"/>
      <color rgb="FF000000"/>
      <name val="Arial"/>
      <family val="2"/>
    </font>
    <font>
      <sz val="6"/>
      <name val="Arial"/>
      <family val="2"/>
    </font>
    <font>
      <sz val="7"/>
      <name val="Arial"/>
      <family val="2"/>
    </font>
    <font>
      <b val="true"/>
      <sz val="7"/>
      <name val="Arial"/>
      <family val="2"/>
    </font>
    <font>
      <u val="single"/>
      <sz val="7"/>
      <name val="Arial"/>
      <family val="2"/>
    </font>
  </fonts>
  <fills count="7">
    <fill>
      <patternFill patternType="none"/>
    </fill>
    <fill>
      <patternFill patternType="gray125"/>
    </fill>
    <fill>
      <patternFill patternType="solid">
        <fgColor rgb="FFFFFFFF"/>
        <bgColor rgb="FFFFFFCC"/>
      </patternFill>
    </fill>
    <fill>
      <patternFill patternType="solid">
        <fgColor rgb="FF99CCFF"/>
        <bgColor rgb="FF83CAFF"/>
      </patternFill>
    </fill>
    <fill>
      <patternFill patternType="solid">
        <fgColor rgb="FFE6E6FF"/>
        <bgColor rgb="FFFFFFFF"/>
      </patternFill>
    </fill>
    <fill>
      <patternFill patternType="solid">
        <fgColor rgb="FFCCFFCC"/>
        <bgColor rgb="FFFFFFCC"/>
      </patternFill>
    </fill>
    <fill>
      <patternFill patternType="solid">
        <fgColor rgb="FFA6A6A6"/>
        <bgColor rgb="FFB3B3B3"/>
      </patternFill>
    </fill>
  </fills>
  <borders count="81">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medium"/>
      <right style="medium"/>
      <top style="medium"/>
      <bottom style="medium"/>
      <diagonal/>
    </border>
    <border diagonalUp="false" diagonalDown="false">
      <left/>
      <right/>
      <top style="medium"/>
      <bottom style="medium"/>
      <diagonal/>
    </border>
    <border diagonalUp="false" diagonalDown="false">
      <left style="medium"/>
      <right/>
      <top/>
      <bottom/>
      <diagonal/>
    </border>
    <border diagonalUp="false" diagonalDown="false">
      <left style="medium"/>
      <right/>
      <top/>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style="medium"/>
      <right style="medium"/>
      <top/>
      <bottom style="medium"/>
      <diagonal/>
    </border>
    <border diagonalUp="false" diagonalDown="false">
      <left/>
      <right style="medium"/>
      <top/>
      <bottom/>
      <diagonal/>
    </border>
    <border diagonalUp="false" diagonalDown="false">
      <left/>
      <right style="medium"/>
      <top/>
      <bottom style="medium"/>
      <diagonal/>
    </border>
    <border diagonalUp="false" diagonalDown="false">
      <left/>
      <right style="medium"/>
      <top style="medium"/>
      <bottom/>
      <diagonal/>
    </border>
    <border diagonalUp="false" diagonalDown="false">
      <left/>
      <right/>
      <top/>
      <bottom style="medium">
        <color rgb="FF1F1C1B"/>
      </bottom>
      <diagonal/>
    </border>
    <border diagonalUp="false" diagonalDown="false">
      <left style="medium">
        <color rgb="FF1F1C1B"/>
      </left>
      <right style="medium">
        <color rgb="FF1F1C1B"/>
      </right>
      <top/>
      <bottom style="medium">
        <color rgb="FF1F1C1B"/>
      </bottom>
      <diagonal/>
    </border>
    <border diagonalUp="false" diagonalDown="false">
      <left/>
      <right style="medium">
        <color rgb="FF1F1C1B"/>
      </right>
      <top/>
      <bottom/>
      <diagonal/>
    </border>
    <border diagonalUp="false" diagonalDown="false">
      <left style="medium">
        <color rgb="FF1F1C1B"/>
      </left>
      <right/>
      <top/>
      <bottom/>
      <diagonal/>
    </border>
    <border diagonalUp="false" diagonalDown="false">
      <left style="medium">
        <color rgb="FF1F1C1B"/>
      </left>
      <right/>
      <top style="medium">
        <color rgb="FF1F1C1B"/>
      </top>
      <bottom/>
      <diagonal/>
    </border>
    <border diagonalUp="false" diagonalDown="false">
      <left style="medium">
        <color rgb="FF1F1C1B"/>
      </left>
      <right style="medium">
        <color rgb="FF1F1C1B"/>
      </right>
      <top style="medium">
        <color rgb="FF1F1C1B"/>
      </top>
      <bottom/>
      <diagonal/>
    </border>
    <border diagonalUp="false" diagonalDown="false">
      <left/>
      <right style="medium">
        <color rgb="FF1F1C1B"/>
      </right>
      <top style="medium">
        <color rgb="FF1F1C1B"/>
      </top>
      <bottom/>
      <diagonal/>
    </border>
    <border diagonalUp="false" diagonalDown="false">
      <left style="medium">
        <color rgb="FF1F1C1B"/>
      </left>
      <right style="medium">
        <color rgb="FF1F1C1B"/>
      </right>
      <top/>
      <bottom/>
      <diagonal/>
    </border>
    <border diagonalUp="false" diagonalDown="false">
      <left style="medium">
        <color rgb="FF1F1C1B"/>
      </left>
      <right/>
      <top/>
      <bottom style="medium">
        <color rgb="FF1F1C1B"/>
      </bottom>
      <diagonal/>
    </border>
    <border diagonalUp="false" diagonalDown="false">
      <left/>
      <right style="medium">
        <color rgb="FF1F1C1B"/>
      </right>
      <top/>
      <bottom style="medium">
        <color rgb="FF1F1C1B"/>
      </bottom>
      <diagonal/>
    </border>
    <border diagonalUp="false" diagonalDown="false">
      <left style="thin">
        <color rgb="FF1F1C1B"/>
      </left>
      <right style="thin">
        <color rgb="FF1F1C1B"/>
      </right>
      <top style="thin">
        <color rgb="FF1F1C1B"/>
      </top>
      <bottom/>
      <diagonal/>
    </border>
    <border diagonalUp="false" diagonalDown="false">
      <left style="thin">
        <color rgb="FF1F1C1B"/>
      </left>
      <right style="thin">
        <color rgb="FF1F1C1B"/>
      </right>
      <top style="thin">
        <color rgb="FF1F1C1B"/>
      </top>
      <bottom style="thin">
        <color rgb="FF1F1C1B"/>
      </bottom>
      <diagonal/>
    </border>
    <border diagonalUp="false" diagonalDown="false">
      <left style="thin">
        <color rgb="FF1F1C1B"/>
      </left>
      <right/>
      <top style="thin">
        <color rgb="FF1F1C1B"/>
      </top>
      <bottom/>
      <diagonal/>
    </border>
    <border diagonalUp="false" diagonalDown="false">
      <left style="thin">
        <color rgb="FF1F1C1B"/>
      </left>
      <right style="thin">
        <color rgb="FF1F1C1B"/>
      </right>
      <top/>
      <bottom/>
      <diagonal/>
    </border>
    <border diagonalUp="false" diagonalDown="false">
      <left/>
      <right style="thin">
        <color rgb="FF1F1C1B"/>
      </right>
      <top style="thin">
        <color rgb="FF1F1C1B"/>
      </top>
      <bottom/>
      <diagonal/>
    </border>
    <border diagonalUp="false" diagonalDown="false">
      <left style="thin">
        <color rgb="FF1F1C1B"/>
      </left>
      <right/>
      <top/>
      <bottom/>
      <diagonal/>
    </border>
    <border diagonalUp="false" diagonalDown="false">
      <left/>
      <right style="thin">
        <color rgb="FF1F1C1B"/>
      </right>
      <top/>
      <bottom/>
      <diagonal/>
    </border>
    <border diagonalUp="false" diagonalDown="false">
      <left style="thin">
        <color rgb="FF1F1C1B"/>
      </left>
      <right style="thin">
        <color rgb="FF1F1C1B"/>
      </right>
      <top/>
      <bottom style="thin">
        <color rgb="FF1F1C1B"/>
      </bottom>
      <diagonal/>
    </border>
    <border diagonalUp="false" diagonalDown="false">
      <left/>
      <right style="medium"/>
      <top style="medium"/>
      <bottom style="medium"/>
      <diagonal/>
    </border>
    <border diagonalUp="false" diagonalDown="false">
      <left/>
      <right style="dashed"/>
      <top style="medium"/>
      <bottom/>
      <diagonal/>
    </border>
    <border diagonalUp="false" diagonalDown="false">
      <left style="dashed"/>
      <right style="medium"/>
      <top style="medium"/>
      <bottom/>
      <diagonal/>
    </border>
    <border diagonalUp="false" diagonalDown="false">
      <left/>
      <right style="dashed"/>
      <top/>
      <bottom/>
      <diagonal/>
    </border>
    <border diagonalUp="false" diagonalDown="false">
      <left style="dashed"/>
      <right style="medium"/>
      <top/>
      <bottom/>
      <diagonal/>
    </border>
    <border diagonalUp="false" diagonalDown="false">
      <left/>
      <right style="dashed"/>
      <top/>
      <bottom style="medium"/>
      <diagonal/>
    </border>
    <border diagonalUp="false" diagonalDown="false">
      <left style="dashed"/>
      <right style="medium"/>
      <top/>
      <bottom style="medium"/>
      <diagonal/>
    </border>
    <border diagonalUp="false" diagonalDown="false">
      <left style="medium"/>
      <right style="dotted"/>
      <top/>
      <bottom style="medium"/>
      <diagonal/>
    </border>
    <border diagonalUp="false" diagonalDown="false">
      <left style="medium"/>
      <right style="medium"/>
      <top style="hair"/>
      <bottom/>
      <diagonal/>
    </border>
    <border diagonalUp="false" diagonalDown="false">
      <left style="medium"/>
      <right style="medium"/>
      <top/>
      <bottom style="hair"/>
      <diagonal/>
    </border>
    <border diagonalUp="false" diagonalDown="false">
      <left/>
      <right/>
      <top/>
      <bottom style="thin">
        <color rgb="FF969696"/>
      </bottom>
      <diagonal/>
    </border>
    <border diagonalUp="false" diagonalDown="false">
      <left style="thin">
        <color rgb="FF969696"/>
      </left>
      <right style="thin">
        <color rgb="FF969696"/>
      </right>
      <top style="thin">
        <color rgb="FF969696"/>
      </top>
      <bottom style="thin">
        <color rgb="FF969696"/>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color rgb="FF969696"/>
      </bottom>
      <diagonal/>
    </border>
    <border diagonalUp="false" diagonalDown="false">
      <left style="thin"/>
      <right/>
      <top style="thin">
        <color rgb="FF969696"/>
      </top>
      <bottom style="thin">
        <color rgb="FF969696"/>
      </bottom>
      <diagonal/>
    </border>
    <border diagonalUp="false" diagonalDown="false">
      <left style="thin">
        <color rgb="FF969696"/>
      </left>
      <right style="thin">
        <color rgb="FF808080"/>
      </right>
      <top style="thin">
        <color rgb="FF808080"/>
      </top>
      <bottom style="thin">
        <color rgb="FF808080"/>
      </bottom>
      <diagonal/>
    </border>
    <border diagonalUp="false" diagonalDown="false">
      <left/>
      <right/>
      <top style="thin">
        <color rgb="FF969696"/>
      </top>
      <bottom/>
      <diagonal/>
    </border>
    <border diagonalUp="false" diagonalDown="false">
      <left style="thin">
        <color rgb="FF969696"/>
      </left>
      <right style="thin">
        <color rgb="FF969696"/>
      </right>
      <top/>
      <bottom style="thin">
        <color rgb="FF969696"/>
      </bottom>
      <diagonal/>
    </border>
    <border diagonalUp="false" diagonalDown="false">
      <left style="thin">
        <color rgb="FF969696"/>
      </left>
      <right style="thin"/>
      <top style="thin">
        <color rgb="FF969696"/>
      </top>
      <bottom style="thin">
        <color rgb="FF969696"/>
      </bottom>
      <diagonal/>
    </border>
    <border diagonalUp="false" diagonalDown="false">
      <left style="thin"/>
      <right style="thin">
        <color rgb="FF969696"/>
      </right>
      <top style="thin">
        <color rgb="FF969696"/>
      </top>
      <bottom style="thin">
        <color rgb="FF969696"/>
      </bottom>
      <diagonal/>
    </border>
    <border diagonalUp="false" diagonalDown="false">
      <left/>
      <right style="thin">
        <color rgb="FF808080"/>
      </right>
      <top style="thin">
        <color rgb="FF808080"/>
      </top>
      <bottom style="thin">
        <color rgb="FF969696"/>
      </bottom>
      <diagonal/>
    </border>
    <border diagonalUp="false" diagonalDown="false">
      <left style="thin">
        <color rgb="FF808080"/>
      </left>
      <right style="thin">
        <color rgb="FF808080"/>
      </right>
      <top style="thin">
        <color rgb="FF808080"/>
      </top>
      <bottom style="thin">
        <color rgb="FF969696"/>
      </bottom>
      <diagonal/>
    </border>
    <border diagonalUp="false" diagonalDown="false">
      <left style="thin">
        <color rgb="FF969696"/>
      </left>
      <right style="thin">
        <color rgb="FF969696"/>
      </right>
      <top style="thin">
        <color rgb="FF969696"/>
      </top>
      <bottom/>
      <diagonal/>
    </border>
    <border diagonalUp="false" diagonalDown="false">
      <left style="thin"/>
      <right style="thin">
        <color rgb="FFC0C0C0"/>
      </right>
      <top style="thin">
        <color rgb="FF969696"/>
      </top>
      <bottom style="thin">
        <color rgb="FF969696"/>
      </bottom>
      <diagonal/>
    </border>
    <border diagonalUp="false" diagonalDown="false">
      <left/>
      <right style="thin">
        <color rgb="FF969696"/>
      </right>
      <top/>
      <bottom style="thin">
        <color rgb="FF969696"/>
      </bottom>
      <diagonal/>
    </border>
    <border diagonalUp="false" diagonalDown="false">
      <left style="thin">
        <color rgb="FF808080"/>
      </left>
      <right style="thin">
        <color rgb="FF808080"/>
      </right>
      <top/>
      <bottom style="thin">
        <color rgb="FF80808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808080"/>
      </left>
      <right style="thin">
        <color rgb="FF808080"/>
      </right>
      <top style="thin">
        <color rgb="FF808080"/>
      </top>
      <bottom/>
      <diagonal/>
    </border>
    <border diagonalUp="false" diagonalDown="false">
      <left style="thin">
        <color rgb="FF969696"/>
      </left>
      <right style="thin"/>
      <top/>
      <bottom style="thin">
        <color rgb="FF969696"/>
      </bottom>
      <diagonal/>
    </border>
    <border diagonalUp="false" diagonalDown="false">
      <left style="thin">
        <color rgb="FF808080"/>
      </left>
      <right/>
      <top style="thin">
        <color rgb="FF808080"/>
      </top>
      <bottom/>
      <diagonal/>
    </border>
    <border diagonalUp="false" diagonalDown="false">
      <left/>
      <right/>
      <top style="thin">
        <color rgb="FF808080"/>
      </top>
      <bottom style="thin">
        <color rgb="FF808080"/>
      </bottom>
      <diagonal/>
    </border>
    <border diagonalUp="false" diagonalDown="false">
      <left/>
      <right/>
      <top style="thin">
        <color rgb="FF808080"/>
      </top>
      <bottom/>
      <diagonal/>
    </border>
    <border diagonalUp="false" diagonalDown="false">
      <left/>
      <right style="thin">
        <color rgb="FF808080"/>
      </right>
      <top style="thin">
        <color rgb="FF808080"/>
      </top>
      <bottom/>
      <diagonal/>
    </border>
    <border diagonalUp="false" diagonalDown="false">
      <left/>
      <right style="thin">
        <color rgb="FF808080"/>
      </right>
      <top/>
      <bottom/>
      <diagonal/>
    </border>
    <border diagonalUp="false" diagonalDown="false">
      <left/>
      <right/>
      <top/>
      <bottom style="thin">
        <color rgb="FF808080"/>
      </bottom>
      <diagonal/>
    </border>
    <border diagonalUp="false" diagonalDown="false">
      <left style="thin">
        <color rgb="FF808080"/>
      </left>
      <right/>
      <top/>
      <bottom/>
      <diagonal/>
    </border>
    <border diagonalUp="false" diagonalDown="false">
      <left/>
      <right style="thin">
        <color rgb="FF808080"/>
      </right>
      <top/>
      <bottom style="thin">
        <color rgb="FF808080"/>
      </bottom>
      <diagonal/>
    </border>
    <border diagonalUp="false" diagonalDown="false">
      <left style="thin">
        <color rgb="FF808080"/>
      </left>
      <right/>
      <top/>
      <bottom style="thin">
        <color rgb="FF808080"/>
      </bottom>
      <diagonal/>
    </border>
    <border diagonalUp="false" diagonalDown="false">
      <left style="thin">
        <color rgb="FFC0C0C0"/>
      </left>
      <right style="thin">
        <color rgb="FF969696"/>
      </right>
      <top style="thin">
        <color rgb="FF808080"/>
      </top>
      <bottom style="thin">
        <color rgb="FF969696"/>
      </bottom>
      <diagonal/>
    </border>
    <border diagonalUp="false" diagonalDown="false">
      <left style="thin">
        <color rgb="FFC0C0C0"/>
      </left>
      <right style="thin"/>
      <top style="thin">
        <color rgb="FF808080"/>
      </top>
      <bottom style="thin">
        <color rgb="FF969696"/>
      </bottom>
      <diagonal/>
    </border>
    <border diagonalUp="false" diagonalDown="false">
      <left style="thin">
        <color rgb="FFC0C0C0"/>
      </left>
      <right style="thin">
        <color rgb="FF969696"/>
      </right>
      <top style="thin">
        <color rgb="FF969696"/>
      </top>
      <bottom style="thin">
        <color rgb="FF969696"/>
      </bottom>
      <diagonal/>
    </border>
    <border diagonalUp="false" diagonalDown="false">
      <left style="thin">
        <color rgb="FFC0C0C0"/>
      </left>
      <right style="thin"/>
      <top style="thin">
        <color rgb="FF969696"/>
      </top>
      <bottom style="thin">
        <color rgb="FF969696"/>
      </bottom>
      <diagonal/>
    </border>
    <border diagonalUp="false" diagonalDown="false">
      <left/>
      <right style="thin"/>
      <top style="thin">
        <color rgb="FF969696"/>
      </top>
      <bottom/>
      <diagonal/>
    </border>
    <border diagonalUp="false" diagonalDown="false">
      <left/>
      <right style="thin">
        <color rgb="FF969696"/>
      </right>
      <top style="thin">
        <color rgb="FF969696"/>
      </top>
      <bottom style="thin">
        <color rgb="FF969696"/>
      </bottom>
      <diagonal/>
    </border>
    <border diagonalUp="false" diagonalDown="false">
      <left style="thin">
        <color rgb="FFC0C0C0"/>
      </left>
      <right/>
      <top style="thin">
        <color rgb="FF969696"/>
      </top>
      <bottom style="thin">
        <color rgb="FF969696"/>
      </bottom>
      <diagonal/>
    </border>
    <border diagonalUp="false" diagonalDown="false">
      <left/>
      <right/>
      <top style="thin">
        <color rgb="FF969696"/>
      </top>
      <bottom style="thin">
        <color rgb="FF969696"/>
      </bottom>
      <diagonal/>
    </border>
    <border diagonalUp="false" diagonalDown="false">
      <left/>
      <right/>
      <top/>
      <bottom style="thin"/>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3"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cellStyleXfs>
  <cellXfs count="86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4" fillId="2" borderId="0" xfId="20" applyFont="true" applyBorder="true" applyAlignment="true" applyProtection="true">
      <alignment horizontal="general" vertical="bottom" textRotation="0" wrapText="false" indent="0" shrinkToFit="false"/>
      <protection locked="true" hidden="false"/>
    </xf>
    <xf numFmtId="164" fontId="11" fillId="2" borderId="0" xfId="0" applyFont="true" applyBorder="false" applyAlignment="true" applyProtection="false">
      <alignment horizontal="left"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13" fillId="2" borderId="0" xfId="0" applyFont="true" applyBorder="true" applyAlignment="true" applyProtection="false">
      <alignment horizontal="right" vertical="bottom" textRotation="0" wrapText="fals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5" fillId="3" borderId="2" xfId="0" applyFont="true" applyBorder="true" applyAlignment="true" applyProtection="false">
      <alignment horizontal="center" vertical="center" textRotation="0" wrapText="true" indent="0" shrinkToFit="false"/>
      <protection locked="true" hidden="false"/>
    </xf>
    <xf numFmtId="164" fontId="15" fillId="3" borderId="3"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false" applyProtection="false">
      <alignment horizontal="general" vertical="bottom" textRotation="0" wrapText="false" indent="0" shrinkToFit="false"/>
      <protection locked="true" hidden="false"/>
    </xf>
    <xf numFmtId="164" fontId="13" fillId="2" borderId="1" xfId="0" applyFont="true" applyBorder="true" applyAlignment="false" applyProtection="false">
      <alignment horizontal="general" vertical="bottom" textRotation="0" wrapText="false" indent="0" shrinkToFit="false"/>
      <protection locked="true" hidden="false"/>
    </xf>
    <xf numFmtId="164" fontId="13" fillId="2" borderId="2" xfId="0" applyFont="true" applyBorder="true" applyAlignment="false" applyProtection="false">
      <alignment horizontal="general" vertical="bottom" textRotation="0" wrapText="false" indent="0" shrinkToFit="false"/>
      <protection locked="true" hidden="false"/>
    </xf>
    <xf numFmtId="164" fontId="13" fillId="2" borderId="3" xfId="0" applyFont="true" applyBorder="true" applyAlignment="false" applyProtection="false">
      <alignment horizontal="general" vertical="bottom" textRotation="0" wrapText="false" indent="0" shrinkToFit="false"/>
      <protection locked="true" hidden="false"/>
    </xf>
    <xf numFmtId="164" fontId="8" fillId="2" borderId="4" xfId="0" applyFont="tru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17" fillId="2" borderId="4" xfId="33" applyFont="true" applyBorder="true" applyAlignment="true" applyProtection="false">
      <alignment horizontal="general" vertical="center" textRotation="0" wrapText="true" indent="0" shrinkToFit="false"/>
      <protection locked="true" hidden="false"/>
    </xf>
    <xf numFmtId="166" fontId="17" fillId="2" borderId="0" xfId="33" applyFont="true" applyBorder="true" applyAlignment="true" applyProtection="false">
      <alignment horizontal="general" vertical="center" textRotation="0" wrapText="false" indent="0" shrinkToFit="false"/>
      <protection locked="true" hidden="false"/>
    </xf>
    <xf numFmtId="166" fontId="17" fillId="2" borderId="4" xfId="33" applyFont="true" applyBorder="true" applyAlignment="true" applyProtection="false">
      <alignment horizontal="general" vertical="center" textRotation="0" wrapText="false" indent="0" shrinkToFit="false"/>
      <protection locked="true" hidden="false"/>
    </xf>
    <xf numFmtId="166" fontId="8" fillId="2" borderId="0" xfId="0" applyFont="true" applyBorder="true" applyAlignment="true" applyProtection="false">
      <alignment horizontal="general" vertical="center" textRotation="0" wrapText="false" indent="0" shrinkToFit="false"/>
      <protection locked="true" hidden="false"/>
    </xf>
    <xf numFmtId="166" fontId="8" fillId="2" borderId="4" xfId="0" applyFont="true" applyBorder="true" applyAlignment="true" applyProtection="false">
      <alignment horizontal="general" vertical="center" textRotation="0" wrapText="false" indent="0" shrinkToFit="false"/>
      <protection locked="true" hidden="false"/>
    </xf>
    <xf numFmtId="164" fontId="8" fillId="2" borderId="4" xfId="33" applyFont="true" applyBorder="true" applyAlignment="true" applyProtection="false">
      <alignment horizontal="general" vertical="center" textRotation="0" wrapText="true" indent="0" shrinkToFit="false"/>
      <protection locked="true" hidden="false"/>
    </xf>
    <xf numFmtId="166" fontId="8" fillId="2" borderId="0" xfId="33" applyFont="true" applyBorder="true" applyAlignment="true" applyProtection="false">
      <alignment horizontal="general" vertical="center" textRotation="0" wrapText="false" indent="0" shrinkToFit="false"/>
      <protection locked="true" hidden="false"/>
    </xf>
    <xf numFmtId="166" fontId="8" fillId="2" borderId="0" xfId="32" applyFont="true" applyBorder="true" applyAlignment="true" applyProtection="true">
      <alignment horizontal="general" vertical="center" textRotation="0" wrapText="false" indent="0" shrinkToFit="false"/>
      <protection locked="false" hidden="false"/>
    </xf>
    <xf numFmtId="166" fontId="8" fillId="2" borderId="4" xfId="33" applyFont="true" applyBorder="true" applyAlignment="true" applyProtection="false">
      <alignment horizontal="general" vertical="center" textRotation="0" wrapText="false" indent="0" shrinkToFit="false"/>
      <protection locked="true" hidden="false"/>
    </xf>
    <xf numFmtId="166" fontId="8" fillId="2" borderId="0" xfId="32" applyFont="true" applyBorder="true" applyAlignment="true" applyProtection="true">
      <alignment horizontal="general" vertical="center" textRotation="0" wrapText="false" indent="0" shrinkToFit="false"/>
      <protection locked="true" hidden="false"/>
    </xf>
    <xf numFmtId="166" fontId="17" fillId="2" borderId="0" xfId="32" applyFont="true" applyBorder="true" applyAlignment="true" applyProtection="true">
      <alignment horizontal="general" vertical="center" textRotation="0" wrapText="false" indent="0" shrinkToFit="false"/>
      <protection locked="false" hidden="false"/>
    </xf>
    <xf numFmtId="164" fontId="17" fillId="2" borderId="4" xfId="33" applyFont="true" applyBorder="true" applyAlignment="true" applyProtection="false">
      <alignment horizontal="left" vertical="center" textRotation="0" wrapText="true" indent="0" shrinkToFit="false"/>
      <protection locked="true" hidden="false"/>
    </xf>
    <xf numFmtId="164" fontId="17" fillId="2" borderId="5" xfId="33" applyFont="true" applyBorder="true" applyAlignment="true" applyProtection="false">
      <alignment horizontal="general" vertical="center" textRotation="0" wrapText="true" indent="0" shrinkToFit="false"/>
      <protection locked="true" hidden="false"/>
    </xf>
    <xf numFmtId="166" fontId="17" fillId="2" borderId="6" xfId="33" applyFont="true" applyBorder="true" applyAlignment="true" applyProtection="false">
      <alignment horizontal="general" vertical="center" textRotation="0" wrapText="false" indent="0" shrinkToFit="false"/>
      <protection locked="true" hidden="false"/>
    </xf>
    <xf numFmtId="166" fontId="17" fillId="2" borderId="5" xfId="33" applyFont="true" applyBorder="true" applyAlignment="true" applyProtection="false">
      <alignment horizontal="general" vertical="center" textRotation="0" wrapText="false" indent="0" shrinkToFit="false"/>
      <protection locked="true" hidden="false"/>
    </xf>
    <xf numFmtId="164" fontId="8" fillId="2" borderId="3" xfId="0" applyFont="true" applyBorder="true" applyAlignment="false" applyProtection="false">
      <alignment horizontal="general" vertical="bottom" textRotation="0" wrapText="false" indent="0" shrinkToFit="false"/>
      <protection locked="true" hidden="false"/>
    </xf>
    <xf numFmtId="166" fontId="8" fillId="2" borderId="2" xfId="0" applyFont="true" applyBorder="true" applyAlignment="true" applyProtection="false">
      <alignment horizontal="general" vertical="center" textRotation="0" wrapText="false" indent="0" shrinkToFit="false"/>
      <protection locked="true" hidden="false"/>
    </xf>
    <xf numFmtId="166" fontId="8" fillId="2" borderId="3" xfId="0" applyFont="true" applyBorder="true" applyAlignment="true" applyProtection="false">
      <alignment horizontal="general" vertical="center" textRotation="0" wrapText="false" indent="0" shrinkToFit="false"/>
      <protection locked="true" hidden="false"/>
    </xf>
    <xf numFmtId="164" fontId="17" fillId="2" borderId="4" xfId="0" applyFont="true" applyBorder="true" applyAlignment="false" applyProtection="false">
      <alignment horizontal="general" vertical="bottom" textRotation="0" wrapText="false" indent="0" shrinkToFit="false"/>
      <protection locked="true" hidden="false"/>
    </xf>
    <xf numFmtId="164" fontId="8" fillId="2" borderId="4" xfId="33" applyFont="true" applyBorder="true" applyAlignment="true" applyProtection="false">
      <alignment horizontal="left" vertical="center" textRotation="0" wrapText="true" indent="0" shrinkToFit="false"/>
      <protection locked="true" hidden="false"/>
    </xf>
    <xf numFmtId="164" fontId="8" fillId="2" borderId="7" xfId="33" applyFont="true" applyBorder="true" applyAlignment="true" applyProtection="false">
      <alignment horizontal="general" vertical="center" textRotation="0" wrapText="true" indent="0" shrinkToFit="false"/>
      <protection locked="true" hidden="false"/>
    </xf>
    <xf numFmtId="166" fontId="17" fillId="2" borderId="8" xfId="33" applyFont="true" applyBorder="true" applyAlignment="true" applyProtection="false">
      <alignment horizontal="general" vertical="center" textRotation="0" wrapText="false" indent="0" shrinkToFit="false"/>
      <protection locked="true" hidden="false"/>
    </xf>
    <xf numFmtId="164" fontId="17" fillId="2" borderId="9" xfId="33" applyFont="true" applyBorder="true" applyAlignment="true" applyProtection="false">
      <alignment horizontal="general" vertical="center" textRotation="0" wrapText="true" indent="0" shrinkToFit="false"/>
      <protection locked="true" hidden="false"/>
    </xf>
    <xf numFmtId="166" fontId="17" fillId="2" borderId="9" xfId="33" applyFont="true" applyBorder="true" applyAlignment="true" applyProtection="false">
      <alignment horizontal="general" vertical="center" textRotation="0" wrapText="false" indent="0" shrinkToFit="false"/>
      <protection locked="true" hidden="false"/>
    </xf>
    <xf numFmtId="164" fontId="8" fillId="2" borderId="7" xfId="0" applyFont="true" applyBorder="true" applyAlignment="false" applyProtection="false">
      <alignment horizontal="general" vertical="bottom" textRotation="0" wrapText="false" indent="0" shrinkToFit="false"/>
      <protection locked="true" hidden="false"/>
    </xf>
    <xf numFmtId="166" fontId="8" fillId="2" borderId="7" xfId="0" applyFont="true" applyBorder="true" applyAlignment="true" applyProtection="false">
      <alignment horizontal="general" vertical="center" textRotation="0" wrapText="false" indent="0" shrinkToFit="false"/>
      <protection locked="true" hidden="false"/>
    </xf>
    <xf numFmtId="164" fontId="17" fillId="2" borderId="9" xfId="33" applyFont="true" applyBorder="true" applyAlignment="true" applyProtection="false">
      <alignment horizontal="left" vertical="center" textRotation="0" wrapText="true" indent="0" shrinkToFit="false"/>
      <protection locked="true" hidden="false"/>
    </xf>
    <xf numFmtId="164" fontId="13" fillId="2" borderId="7" xfId="0" applyFont="true" applyBorder="true" applyAlignment="false" applyProtection="false">
      <alignment horizontal="general" vertical="bottom" textRotation="0" wrapText="false" indent="0" shrinkToFit="false"/>
      <protection locked="true" hidden="false"/>
    </xf>
    <xf numFmtId="166" fontId="13" fillId="2" borderId="7" xfId="0" applyFont="true" applyBorder="true" applyAlignment="false" applyProtection="false">
      <alignment horizontal="general" vertical="bottom" textRotation="0" wrapText="false" indent="0" shrinkToFit="false"/>
      <protection locked="true" hidden="false"/>
    </xf>
    <xf numFmtId="166" fontId="13" fillId="2" borderId="0" xfId="0" applyFont="true" applyBorder="true" applyAlignment="false" applyProtection="false">
      <alignment horizontal="general" vertical="bottom" textRotation="0" wrapText="false" indent="0" shrinkToFit="false"/>
      <protection locked="true" hidden="false"/>
    </xf>
    <xf numFmtId="166" fontId="13" fillId="2" borderId="4" xfId="0" applyFont="true" applyBorder="true" applyAlignment="false" applyProtection="false">
      <alignment horizontal="general" vertical="bottom" textRotation="0" wrapText="false" indent="0" shrinkToFit="false"/>
      <protection locked="true" hidden="false"/>
    </xf>
    <xf numFmtId="164" fontId="17" fillId="2" borderId="7" xfId="33" applyFont="true" applyBorder="true" applyAlignment="true" applyProtection="false">
      <alignment horizontal="left" vertical="center" textRotation="0" wrapText="true" indent="0" shrinkToFit="false"/>
      <protection locked="true" hidden="false"/>
    </xf>
    <xf numFmtId="166" fontId="17" fillId="2" borderId="7" xfId="33" applyFont="true" applyBorder="true" applyAlignment="true" applyProtection="false">
      <alignment horizontal="general" vertical="center" textRotation="0" wrapText="false" indent="0" shrinkToFit="false"/>
      <protection locked="true" hidden="false"/>
    </xf>
    <xf numFmtId="164" fontId="17" fillId="2" borderId="7" xfId="0" applyFont="true" applyBorder="true" applyAlignment="false" applyProtection="false">
      <alignment horizontal="general" vertical="bottom" textRotation="0" wrapText="false" indent="0" shrinkToFit="false"/>
      <protection locked="true" hidden="false"/>
    </xf>
    <xf numFmtId="166" fontId="17" fillId="2" borderId="7" xfId="0" applyFont="true" applyBorder="true" applyAlignment="true" applyProtection="false">
      <alignment horizontal="general" vertical="center" textRotation="0" wrapText="false" indent="0" shrinkToFit="false"/>
      <protection locked="true" hidden="false"/>
    </xf>
    <xf numFmtId="166" fontId="17" fillId="2" borderId="0" xfId="0" applyFont="true" applyBorder="true" applyAlignment="true" applyProtection="false">
      <alignment horizontal="general" vertical="center" textRotation="0" wrapText="false" indent="0" shrinkToFit="false"/>
      <protection locked="true" hidden="false"/>
    </xf>
    <xf numFmtId="166" fontId="17" fillId="2" borderId="4" xfId="0" applyFont="true" applyBorder="true" applyAlignment="true" applyProtection="false">
      <alignment horizontal="general" vertical="center" textRotation="0" wrapText="false" indent="0" shrinkToFit="false"/>
      <protection locked="true" hidden="false"/>
    </xf>
    <xf numFmtId="164" fontId="17" fillId="2" borderId="7" xfId="33" applyFont="true" applyBorder="true" applyAlignment="true" applyProtection="false">
      <alignment horizontal="general" vertical="center" textRotation="0" wrapText="true" indent="0" shrinkToFit="false"/>
      <protection locked="true" hidden="false"/>
    </xf>
    <xf numFmtId="164" fontId="19" fillId="3" borderId="8" xfId="0" applyFont="true" applyBorder="true" applyAlignment="true" applyProtection="false">
      <alignment horizontal="center" vertical="center" textRotation="0" wrapText="true" indent="0" shrinkToFit="false"/>
      <protection locked="true" hidden="false"/>
    </xf>
    <xf numFmtId="164" fontId="19" fillId="3" borderId="10" xfId="0" applyFont="true" applyBorder="true" applyAlignment="true" applyProtection="false">
      <alignment horizontal="center" vertical="center" textRotation="0" wrapText="true" indent="0" shrinkToFit="false"/>
      <protection locked="true" hidden="false"/>
    </xf>
    <xf numFmtId="164" fontId="19" fillId="3" borderId="11" xfId="0" applyFont="true" applyBorder="true" applyAlignment="true" applyProtection="false">
      <alignment horizontal="center" vertical="center" textRotation="0" wrapText="true" indent="0" shrinkToFit="false"/>
      <protection locked="true" hidden="false"/>
    </xf>
    <xf numFmtId="164" fontId="13" fillId="2" borderId="2" xfId="0" applyFont="true" applyBorder="true" applyAlignment="true" applyProtection="false">
      <alignment horizontal="general" vertical="bottom" textRotation="0" wrapText="true" indent="0" shrinkToFit="false"/>
      <protection locked="true" hidden="false"/>
    </xf>
    <xf numFmtId="164" fontId="13" fillId="2" borderId="0" xfId="0" applyFont="true" applyBorder="false" applyAlignment="true" applyProtection="false">
      <alignment horizontal="left" vertical="center" textRotation="0" wrapText="false" indent="0" shrinkToFit="false"/>
      <protection locked="true" hidden="false"/>
    </xf>
    <xf numFmtId="164" fontId="13" fillId="2" borderId="0" xfId="0" applyFont="true" applyBorder="false" applyAlignment="false" applyProtection="false">
      <alignment horizontal="general" vertical="bottom" textRotation="0" wrapText="false" indent="0" shrinkToFit="false"/>
      <protection locked="true" hidden="false"/>
    </xf>
    <xf numFmtId="166" fontId="0" fillId="2"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justify" vertical="center" textRotation="0" wrapText="true" indent="0" shrinkToFit="false"/>
      <protection locked="true" hidden="false"/>
    </xf>
    <xf numFmtId="164" fontId="15" fillId="0" borderId="0" xfId="0" applyFont="true" applyBorder="true" applyAlignment="true" applyProtection="false">
      <alignment horizontal="justify" vertical="center"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7" fontId="8" fillId="0" borderId="0" xfId="0" applyFont="true" applyBorder="true" applyAlignment="true" applyProtection="false">
      <alignment horizontal="general" vertical="bottom" textRotation="0" wrapText="true" indent="0" shrinkToFit="false"/>
      <protection locked="true" hidden="false"/>
    </xf>
    <xf numFmtId="168" fontId="13" fillId="0" borderId="0" xfId="0" applyFont="true" applyBorder="true" applyAlignment="true" applyProtection="false">
      <alignment horizontal="right" vertical="center" textRotation="0" wrapText="true" indent="0" shrinkToFit="false"/>
      <protection locked="true" hidden="false"/>
    </xf>
    <xf numFmtId="167" fontId="17" fillId="0" borderId="0" xfId="0" applyFont="true" applyBorder="true" applyAlignment="true" applyProtection="false">
      <alignment horizontal="general" vertical="bottom" textRotation="0" wrapText="true" indent="0" shrinkToFit="false"/>
      <protection locked="true" hidden="false"/>
    </xf>
    <xf numFmtId="168" fontId="15" fillId="0" borderId="0" xfId="0" applyFont="true" applyBorder="true" applyAlignment="true" applyProtection="false">
      <alignment horizontal="right" vertical="center" textRotation="0" wrapText="tru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9" fontId="17" fillId="0" borderId="0" xfId="0" applyFont="true" applyBorder="true" applyAlignment="true" applyProtection="false">
      <alignment horizontal="general" vertical="bottom" textRotation="0" wrapText="true" indent="0" shrinkToFit="false"/>
      <protection locked="true" hidden="false"/>
    </xf>
    <xf numFmtId="167" fontId="8" fillId="0" borderId="0" xfId="0" applyFont="true" applyBorder="true" applyAlignment="true" applyProtection="false">
      <alignment horizontal="right" vertical="bottom" textRotation="0" wrapText="true" indent="0" shrinkToFit="false"/>
      <protection locked="true" hidden="false"/>
    </xf>
    <xf numFmtId="168" fontId="8" fillId="0" borderId="0" xfId="0" applyFont="true" applyBorder="true" applyAlignment="true" applyProtection="false">
      <alignment horizontal="right" vertical="bottom" textRotation="0" wrapText="true" indent="0" shrinkToFit="false"/>
      <protection locked="true" hidden="false"/>
    </xf>
    <xf numFmtId="164" fontId="20" fillId="0" borderId="0" xfId="0" applyFont="true" applyBorder="true" applyAlignment="true" applyProtection="false">
      <alignment horizontal="justify" vertical="center" textRotation="0" wrapText="true" indent="0" shrinkToFit="false"/>
      <protection locked="true" hidden="false"/>
    </xf>
    <xf numFmtId="167" fontId="20" fillId="0" borderId="0" xfId="0" applyFont="true" applyBorder="true" applyAlignment="true" applyProtection="false">
      <alignment horizontal="general" vertical="bottom" textRotation="0" wrapText="true" indent="0" shrinkToFit="false"/>
      <protection locked="true" hidden="false"/>
    </xf>
    <xf numFmtId="167" fontId="20" fillId="0" borderId="0" xfId="0" applyFont="true" applyBorder="true" applyAlignment="true" applyProtection="false">
      <alignment horizontal="right" vertical="bottom" textRotation="0" wrapText="true" indent="0" shrinkToFit="false"/>
      <protection locked="true" hidden="false"/>
    </xf>
    <xf numFmtId="168" fontId="20" fillId="0" borderId="0" xfId="0" applyFont="true" applyBorder="true" applyAlignment="true" applyProtection="false">
      <alignment horizontal="right" vertical="center" textRotation="0" wrapText="true" indent="0" shrinkToFit="false"/>
      <protection locked="true" hidden="false"/>
    </xf>
    <xf numFmtId="168" fontId="15" fillId="0" borderId="0" xfId="0" applyFont="true" applyBorder="true" applyAlignment="true" applyProtection="false">
      <alignment horizontal="justify" vertical="center" textRotation="0" wrapText="true" indent="0" shrinkToFit="false"/>
      <protection locked="true" hidden="false"/>
    </xf>
    <xf numFmtId="168" fontId="15" fillId="0" borderId="0" xfId="0" applyFont="true" applyBorder="false" applyAlignment="true" applyProtection="false">
      <alignment horizontal="right" vertical="bottom" textRotation="0" wrapText="false" indent="0" shrinkToFit="false"/>
      <protection locked="true" hidden="false"/>
    </xf>
    <xf numFmtId="168" fontId="15" fillId="0" borderId="0" xfId="0" applyFont="true" applyBorder="true" applyAlignment="true" applyProtection="false">
      <alignment horizontal="right" vertical="bottom" textRotation="0" wrapText="tru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8" fontId="15"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8" fontId="15"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13" fillId="2" borderId="4" xfId="0" applyFont="true" applyBorder="true" applyAlignment="true" applyProtection="false">
      <alignment horizontal="justify" vertical="center" textRotation="0" wrapText="true" indent="0" shrinkToFit="false"/>
      <protection locked="true" hidden="false"/>
    </xf>
    <xf numFmtId="170" fontId="11" fillId="0" borderId="0" xfId="0" applyFont="true" applyBorder="false" applyAlignment="false" applyProtection="false">
      <alignment horizontal="general" vertical="bottom" textRotation="0" wrapText="false" indent="0" shrinkToFit="false"/>
      <protection locked="true" hidden="false"/>
    </xf>
    <xf numFmtId="170" fontId="11" fillId="0" borderId="0" xfId="0" applyFont="true" applyBorder="false" applyAlignment="false" applyProtection="false">
      <alignment horizontal="general" vertical="bottom" textRotation="0" wrapText="false" indent="0" shrinkToFit="false"/>
      <protection locked="true" hidden="false"/>
    </xf>
    <xf numFmtId="170" fontId="21" fillId="2" borderId="0" xfId="36" applyFont="true" applyBorder="true" applyAlignment="true" applyProtection="false">
      <alignment horizontal="right" vertical="bottom" textRotation="0" wrapText="false" indent="0" shrinkToFit="false"/>
      <protection locked="true" hidden="false"/>
    </xf>
    <xf numFmtId="168" fontId="13" fillId="2" borderId="7" xfId="0" applyFont="true" applyBorder="true" applyAlignment="true" applyProtection="false">
      <alignment horizontal="right" vertical="center" textRotation="0" wrapText="true" indent="0" shrinkToFit="false"/>
      <protection locked="true" hidden="false"/>
    </xf>
    <xf numFmtId="168" fontId="13" fillId="2" borderId="0" xfId="0" applyFont="true" applyBorder="true" applyAlignment="true" applyProtection="false">
      <alignment horizontal="right" vertical="center" textRotation="0" wrapText="true" indent="0" shrinkToFit="false"/>
      <protection locked="true" hidden="false"/>
    </xf>
    <xf numFmtId="168" fontId="13" fillId="2" borderId="12" xfId="0" applyFont="true" applyBorder="true" applyAlignment="true" applyProtection="false">
      <alignment horizontal="right" vertical="center"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general" vertical="bottom" textRotation="0" wrapText="false" indent="0" shrinkToFit="false"/>
      <protection locked="true" hidden="false"/>
    </xf>
    <xf numFmtId="164" fontId="13" fillId="2" borderId="10" xfId="0" applyFont="true" applyBorder="true" applyAlignment="true" applyProtection="false">
      <alignment horizontal="justify" vertical="center" textRotation="0" wrapText="true" indent="0" shrinkToFit="false"/>
      <protection locked="true" hidden="false"/>
    </xf>
    <xf numFmtId="164" fontId="15" fillId="2" borderId="10" xfId="0" applyFont="true" applyBorder="true" applyAlignment="true" applyProtection="false">
      <alignment horizontal="center" vertical="center" textRotation="0" wrapText="true" indent="0" shrinkToFit="false"/>
      <protection locked="true" hidden="false"/>
    </xf>
    <xf numFmtId="164" fontId="13" fillId="2" borderId="10" xfId="0" applyFont="true" applyBorder="true" applyAlignment="true" applyProtection="false">
      <alignment horizontal="right" vertical="center" textRotation="0" wrapText="true" indent="0" shrinkToFit="false"/>
      <protection locked="true" hidden="false"/>
    </xf>
    <xf numFmtId="164" fontId="13" fillId="3" borderId="11" xfId="0" applyFont="true" applyBorder="true" applyAlignment="true" applyProtection="false">
      <alignment horizontal="justify" vertical="center" textRotation="0" wrapText="true" indent="0" shrinkToFit="false"/>
      <protection locked="true" hidden="false"/>
    </xf>
    <xf numFmtId="164" fontId="15" fillId="3" borderId="12" xfId="0" applyFont="true" applyBorder="true" applyAlignment="true" applyProtection="false">
      <alignment horizontal="center" vertical="center" textRotation="0" wrapText="true" indent="0" shrinkToFit="false"/>
      <protection locked="true" hidden="false"/>
    </xf>
    <xf numFmtId="164" fontId="13" fillId="2" borderId="7" xfId="0" applyFont="true" applyBorder="true" applyAlignment="true" applyProtection="false">
      <alignment horizontal="justify" vertical="center" textRotation="0" wrapText="true" indent="0" shrinkToFit="false"/>
      <protection locked="true" hidden="false"/>
    </xf>
    <xf numFmtId="168" fontId="13" fillId="2" borderId="1" xfId="0" applyFont="true" applyBorder="true" applyAlignment="true" applyProtection="false">
      <alignment horizontal="right" vertical="center" textRotation="0" wrapText="true" indent="0" shrinkToFit="false"/>
      <protection locked="true" hidden="false"/>
    </xf>
    <xf numFmtId="168" fontId="13" fillId="2" borderId="3" xfId="0" applyFont="true" applyBorder="true" applyAlignment="true" applyProtection="false">
      <alignment horizontal="right" vertical="center" textRotation="0" wrapText="true" indent="0" shrinkToFit="false"/>
      <protection locked="true" hidden="false"/>
    </xf>
    <xf numFmtId="172" fontId="13" fillId="2" borderId="3" xfId="19" applyFont="true" applyBorder="true" applyAlignment="true" applyProtection="true">
      <alignment horizontal="right" vertical="center" textRotation="0" wrapText="false" indent="0" shrinkToFit="false"/>
      <protection locked="true" hidden="false"/>
    </xf>
    <xf numFmtId="168" fontId="13" fillId="2" borderId="3" xfId="19" applyFont="true" applyBorder="true" applyAlignment="true" applyProtection="true">
      <alignment horizontal="right" vertical="center" textRotation="0" wrapText="false" indent="0" shrinkToFit="false"/>
      <protection locked="true" hidden="false"/>
    </xf>
    <xf numFmtId="168" fontId="13" fillId="2" borderId="4" xfId="0" applyFont="true" applyBorder="true" applyAlignment="true" applyProtection="false">
      <alignment horizontal="right" vertical="center" textRotation="0" wrapText="true" indent="0" shrinkToFit="false"/>
      <protection locked="true" hidden="false"/>
    </xf>
    <xf numFmtId="172" fontId="13" fillId="2" borderId="4" xfId="19" applyFont="true" applyBorder="true" applyAlignment="true" applyProtection="true">
      <alignment horizontal="right" vertical="center" textRotation="0" wrapText="false" indent="0" shrinkToFit="false"/>
      <protection locked="true" hidden="false"/>
    </xf>
    <xf numFmtId="168" fontId="13" fillId="2" borderId="4" xfId="19" applyFont="true" applyBorder="true" applyAlignment="true" applyProtection="true">
      <alignment horizontal="right" vertical="center" textRotation="0" wrapText="false" indent="0" shrinkToFit="false"/>
      <protection locked="true" hidden="false"/>
    </xf>
    <xf numFmtId="164" fontId="13" fillId="2" borderId="8" xfId="0" applyFont="true" applyBorder="true" applyAlignment="true" applyProtection="false">
      <alignment horizontal="justify" vertical="center" textRotation="0" wrapText="true" indent="0" shrinkToFit="false"/>
      <protection locked="true" hidden="false"/>
    </xf>
    <xf numFmtId="168" fontId="13" fillId="2" borderId="8" xfId="0" applyFont="true" applyBorder="true" applyAlignment="true" applyProtection="false">
      <alignment horizontal="right" vertical="center" textRotation="0" wrapText="true" indent="0" shrinkToFit="false"/>
      <protection locked="true" hidden="false"/>
    </xf>
    <xf numFmtId="168" fontId="13" fillId="2" borderId="11" xfId="0" applyFont="true" applyBorder="true" applyAlignment="true" applyProtection="false">
      <alignment horizontal="right" vertical="center" textRotation="0" wrapText="true" indent="0" shrinkToFit="false"/>
      <protection locked="true" hidden="false"/>
    </xf>
    <xf numFmtId="172" fontId="13" fillId="2" borderId="11" xfId="19" applyFont="true" applyBorder="true" applyAlignment="true" applyProtection="true">
      <alignment horizontal="right" vertical="center" textRotation="0" wrapText="false" indent="0" shrinkToFit="false"/>
      <protection locked="true" hidden="false"/>
    </xf>
    <xf numFmtId="168" fontId="13" fillId="2" borderId="11" xfId="19" applyFont="true" applyBorder="true" applyAlignment="true" applyProtection="true">
      <alignment horizontal="right" vertical="center" textRotation="0" wrapText="false" indent="0" shrinkToFit="false"/>
      <protection locked="true" hidden="false"/>
    </xf>
    <xf numFmtId="164" fontId="15" fillId="2" borderId="11" xfId="0" applyFont="true" applyBorder="true" applyAlignment="true" applyProtection="false">
      <alignment horizontal="justify" vertical="center" textRotation="0" wrapText="true" indent="0" shrinkToFit="false"/>
      <protection locked="true" hidden="false"/>
    </xf>
    <xf numFmtId="168" fontId="15" fillId="2" borderId="13" xfId="0" applyFont="true" applyBorder="true" applyAlignment="true" applyProtection="false">
      <alignment horizontal="right" vertical="center" textRotation="0" wrapText="true" indent="0" shrinkToFit="false"/>
      <protection locked="true" hidden="false"/>
    </xf>
    <xf numFmtId="168" fontId="15" fillId="2" borderId="10" xfId="0" applyFont="true" applyBorder="true" applyAlignment="true" applyProtection="false">
      <alignment horizontal="right" vertical="center" textRotation="0" wrapText="true" indent="0" shrinkToFit="false"/>
      <protection locked="true" hidden="false"/>
    </xf>
    <xf numFmtId="172" fontId="15" fillId="2" borderId="11" xfId="19" applyFont="true" applyBorder="true" applyAlignment="true" applyProtection="true">
      <alignment horizontal="right" vertical="center" textRotation="0" wrapText="false" indent="0" shrinkToFit="false"/>
      <protection locked="true" hidden="false"/>
    </xf>
    <xf numFmtId="168" fontId="15" fillId="2" borderId="11" xfId="0" applyFont="true" applyBorder="true" applyAlignment="true" applyProtection="false">
      <alignment horizontal="right" vertical="center" textRotation="0" wrapText="true" indent="0" shrinkToFit="false"/>
      <protection locked="true" hidden="false"/>
    </xf>
    <xf numFmtId="164" fontId="13" fillId="2" borderId="12" xfId="0" applyFont="true" applyBorder="true" applyAlignment="true" applyProtection="false">
      <alignment horizontal="right" vertical="center" textRotation="0" wrapText="true" indent="0" shrinkToFit="false"/>
      <protection locked="true" hidden="false"/>
    </xf>
    <xf numFmtId="164" fontId="13" fillId="2" borderId="11" xfId="0" applyFont="true" applyBorder="true" applyAlignment="true" applyProtection="false">
      <alignment horizontal="justify" vertical="center" textRotation="0" wrapText="true" indent="0" shrinkToFit="false"/>
      <protection locked="true" hidden="false"/>
    </xf>
    <xf numFmtId="164" fontId="13" fillId="2" borderId="13" xfId="0" applyFont="true" applyBorder="true" applyAlignment="true" applyProtection="false">
      <alignment horizontal="right" vertical="center" textRotation="0" wrapText="true" indent="0" shrinkToFit="false"/>
      <protection locked="true" hidden="false"/>
    </xf>
    <xf numFmtId="164" fontId="15" fillId="2" borderId="13" xfId="0" applyFont="true" applyBorder="true" applyAlignment="true" applyProtection="false">
      <alignment horizontal="right" vertical="center" textRotation="0" wrapText="true" indent="0" shrinkToFit="false"/>
      <protection locked="true" hidden="false"/>
    </xf>
    <xf numFmtId="164" fontId="12" fillId="3" borderId="11" xfId="0" applyFont="true" applyBorder="true" applyAlignment="true" applyProtection="false">
      <alignment horizontal="justify" vertical="center" textRotation="0" wrapText="true" indent="0" shrinkToFit="false"/>
      <protection locked="true" hidden="false"/>
    </xf>
    <xf numFmtId="164" fontId="13" fillId="3" borderId="13" xfId="0" applyFont="true" applyBorder="true" applyAlignment="true" applyProtection="false">
      <alignment horizontal="right" vertical="center" textRotation="0" wrapText="tru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8" fontId="13" fillId="2" borderId="14" xfId="0" applyFont="true" applyBorder="true" applyAlignment="true" applyProtection="false">
      <alignment horizontal="right" vertical="center" textRotation="0" wrapText="true" indent="0" shrinkToFit="false"/>
      <protection locked="true" hidden="false"/>
    </xf>
    <xf numFmtId="168" fontId="13" fillId="2" borderId="13" xfId="0" applyFont="true" applyBorder="true" applyAlignment="true" applyProtection="false">
      <alignment horizontal="right" vertical="center" textRotation="0" wrapText="true" indent="0" shrinkToFit="false"/>
      <protection locked="true" hidden="false"/>
    </xf>
    <xf numFmtId="164" fontId="13" fillId="2" borderId="3" xfId="0" applyFont="true" applyBorder="true" applyAlignment="true" applyProtection="false">
      <alignment horizontal="right" vertical="center" textRotation="0" wrapText="true" indent="0" shrinkToFit="false"/>
      <protection locked="true" hidden="false"/>
    </xf>
    <xf numFmtId="164" fontId="13" fillId="2" borderId="14" xfId="0" applyFont="true" applyBorder="true" applyAlignment="true" applyProtection="false">
      <alignment horizontal="right" vertical="center" textRotation="0" wrapText="true" indent="0" shrinkToFit="false"/>
      <protection locked="true" hidden="false"/>
    </xf>
    <xf numFmtId="164" fontId="21" fillId="2" borderId="0" xfId="0" applyFont="true" applyBorder="false" applyAlignment="true" applyProtection="false">
      <alignment horizontal="justify" vertical="center" textRotation="0" wrapText="false" indent="0" shrinkToFit="false"/>
      <protection locked="true" hidden="false"/>
    </xf>
    <xf numFmtId="164" fontId="13" fillId="2" borderId="0" xfId="0" applyFont="true" applyBorder="false" applyAlignment="true" applyProtection="false">
      <alignment horizontal="general" vertical="bottom" textRotation="0" wrapText="false" indent="0" shrinkToFit="false"/>
      <protection locked="true" hidden="false"/>
    </xf>
    <xf numFmtId="164" fontId="13" fillId="2" borderId="15" xfId="0" applyFont="true" applyBorder="true" applyAlignment="true" applyProtection="false">
      <alignment horizontal="justify" vertical="center" textRotation="0" wrapText="true" indent="0" shrinkToFit="false"/>
      <protection locked="true" hidden="false"/>
    </xf>
    <xf numFmtId="164" fontId="15" fillId="2" borderId="15" xfId="0" applyFont="true" applyBorder="true" applyAlignment="true" applyProtection="false">
      <alignment horizontal="center" vertical="center" textRotation="0" wrapText="true" indent="0" shrinkToFit="false"/>
      <protection locked="true" hidden="false"/>
    </xf>
    <xf numFmtId="164" fontId="13" fillId="2" borderId="15" xfId="0" applyFont="true" applyBorder="true" applyAlignment="true" applyProtection="false">
      <alignment horizontal="right" vertical="center" textRotation="0" wrapText="true" indent="0" shrinkToFit="false"/>
      <protection locked="true" hidden="false"/>
    </xf>
    <xf numFmtId="164" fontId="13" fillId="3" borderId="16" xfId="0" applyFont="true" applyBorder="true" applyAlignment="true" applyProtection="false">
      <alignment horizontal="justify" vertical="center" textRotation="0" wrapText="true" indent="0" shrinkToFit="false"/>
      <protection locked="true" hidden="false"/>
    </xf>
    <xf numFmtId="164" fontId="15" fillId="3" borderId="17" xfId="0" applyFont="true" applyBorder="true" applyAlignment="true" applyProtection="false">
      <alignment horizontal="center" vertical="center" textRotation="0" wrapText="true" indent="0" shrinkToFit="false"/>
      <protection locked="true" hidden="false"/>
    </xf>
    <xf numFmtId="164" fontId="13" fillId="2" borderId="18" xfId="0" applyFont="true" applyBorder="true" applyAlignment="true" applyProtection="false">
      <alignment horizontal="justify" vertical="center" textRotation="0" wrapText="true" indent="0" shrinkToFit="false"/>
      <protection locked="true" hidden="false"/>
    </xf>
    <xf numFmtId="168" fontId="13" fillId="2" borderId="19" xfId="0" applyFont="true" applyBorder="true" applyAlignment="true" applyProtection="false">
      <alignment horizontal="right" vertical="center" textRotation="0" wrapText="true" indent="0" shrinkToFit="false"/>
      <protection locked="true" hidden="false"/>
    </xf>
    <xf numFmtId="168" fontId="13" fillId="2" borderId="20" xfId="0" applyFont="true" applyBorder="true" applyAlignment="true" applyProtection="false">
      <alignment horizontal="right" vertical="center" textRotation="0" wrapText="true" indent="0" shrinkToFit="false"/>
      <protection locked="true" hidden="false"/>
    </xf>
    <xf numFmtId="172" fontId="13" fillId="2" borderId="20" xfId="19" applyFont="true" applyBorder="true" applyAlignment="true" applyProtection="true">
      <alignment horizontal="right" vertical="center" textRotation="0" wrapText="false" indent="0" shrinkToFit="false"/>
      <protection locked="true" hidden="false"/>
    </xf>
    <xf numFmtId="168" fontId="13" fillId="2" borderId="21" xfId="0" applyFont="true" applyBorder="true" applyAlignment="true" applyProtection="false">
      <alignment horizontal="right" vertical="center" textRotation="0" wrapText="true" indent="0" shrinkToFit="false"/>
      <protection locked="true" hidden="false"/>
    </xf>
    <xf numFmtId="168" fontId="13" fillId="2" borderId="18" xfId="0" applyFont="true" applyBorder="true" applyAlignment="true" applyProtection="false">
      <alignment horizontal="right" vertical="center" textRotation="0" wrapText="true" indent="0" shrinkToFit="false"/>
      <protection locked="true" hidden="false"/>
    </xf>
    <xf numFmtId="168" fontId="13" fillId="2" borderId="22" xfId="0" applyFont="true" applyBorder="true" applyAlignment="true" applyProtection="false">
      <alignment horizontal="right" vertical="center" textRotation="0" wrapText="true" indent="0" shrinkToFit="false"/>
      <protection locked="true" hidden="false"/>
    </xf>
    <xf numFmtId="172" fontId="13" fillId="2" borderId="22" xfId="19" applyFont="true" applyBorder="true" applyAlignment="true" applyProtection="true">
      <alignment horizontal="right" vertical="center" textRotation="0" wrapText="false" indent="0" shrinkToFit="false"/>
      <protection locked="true" hidden="false"/>
    </xf>
    <xf numFmtId="168" fontId="13" fillId="2" borderId="17" xfId="0" applyFont="true" applyBorder="true" applyAlignment="true" applyProtection="false">
      <alignment horizontal="right" vertical="center" textRotation="0" wrapText="true" indent="0" shrinkToFit="false"/>
      <protection locked="true" hidden="false"/>
    </xf>
    <xf numFmtId="164" fontId="13" fillId="2" borderId="23" xfId="0" applyFont="true" applyBorder="true" applyAlignment="true" applyProtection="false">
      <alignment horizontal="justify" vertical="center" textRotation="0" wrapText="true" indent="0" shrinkToFit="false"/>
      <protection locked="true" hidden="false"/>
    </xf>
    <xf numFmtId="168" fontId="13" fillId="2" borderId="23" xfId="0" applyFont="true" applyBorder="true" applyAlignment="true" applyProtection="false">
      <alignment horizontal="right" vertical="center" textRotation="0" wrapText="true" indent="0" shrinkToFit="false"/>
      <protection locked="true" hidden="false"/>
    </xf>
    <xf numFmtId="168" fontId="13" fillId="2" borderId="16" xfId="0" applyFont="true" applyBorder="true" applyAlignment="true" applyProtection="false">
      <alignment horizontal="right" vertical="center" textRotation="0" wrapText="true" indent="0" shrinkToFit="false"/>
      <protection locked="true" hidden="false"/>
    </xf>
    <xf numFmtId="172" fontId="13" fillId="2" borderId="16" xfId="19" applyFont="true" applyBorder="true" applyAlignment="true" applyProtection="true">
      <alignment horizontal="right" vertical="center" textRotation="0" wrapText="false" indent="0" shrinkToFit="false"/>
      <protection locked="true" hidden="false"/>
    </xf>
    <xf numFmtId="168" fontId="13" fillId="2" borderId="24" xfId="0" applyFont="true" applyBorder="true" applyAlignment="true" applyProtection="false">
      <alignment horizontal="right" vertical="center" textRotation="0" wrapText="true" indent="0" shrinkToFit="false"/>
      <protection locked="true" hidden="false"/>
    </xf>
    <xf numFmtId="164" fontId="15" fillId="2" borderId="16" xfId="0" applyFont="true" applyBorder="true" applyAlignment="true" applyProtection="false">
      <alignment horizontal="justify" vertical="center" textRotation="0" wrapText="true" indent="0" shrinkToFit="false"/>
      <protection locked="true" hidden="false"/>
    </xf>
    <xf numFmtId="168" fontId="15" fillId="2" borderId="24" xfId="0" applyFont="true" applyBorder="true" applyAlignment="true" applyProtection="false">
      <alignment horizontal="right" vertical="center" textRotation="0" wrapText="true" indent="0" shrinkToFit="false"/>
      <protection locked="true" hidden="false"/>
    </xf>
    <xf numFmtId="168" fontId="15" fillId="2" borderId="15" xfId="0" applyFont="true" applyBorder="true" applyAlignment="true" applyProtection="false">
      <alignment horizontal="right" vertical="center" textRotation="0" wrapText="true" indent="0" shrinkToFit="false"/>
      <protection locked="true" hidden="false"/>
    </xf>
    <xf numFmtId="172" fontId="15" fillId="2" borderId="16" xfId="19" applyFont="true" applyBorder="true" applyAlignment="true" applyProtection="true">
      <alignment horizontal="right" vertical="center" textRotation="0" wrapText="false" indent="0" shrinkToFit="false"/>
      <protection locked="true" hidden="false"/>
    </xf>
    <xf numFmtId="168" fontId="15" fillId="2" borderId="16" xfId="0" applyFont="true" applyBorder="true" applyAlignment="true" applyProtection="false">
      <alignment horizontal="right" vertical="center" textRotation="0" wrapText="true" indent="0" shrinkToFit="false"/>
      <protection locked="true" hidden="false"/>
    </xf>
    <xf numFmtId="164" fontId="13" fillId="2" borderId="22" xfId="0" applyFont="true" applyBorder="true" applyAlignment="true" applyProtection="false">
      <alignment horizontal="justify" vertical="center" textRotation="0" wrapText="true" indent="0" shrinkToFit="false"/>
      <protection locked="true" hidden="false"/>
    </xf>
    <xf numFmtId="164" fontId="13" fillId="2" borderId="20" xfId="0" applyFont="true" applyBorder="true" applyAlignment="true" applyProtection="false">
      <alignment horizontal="right" vertical="center" textRotation="0" wrapText="true" indent="0" shrinkToFit="false"/>
      <protection locked="true" hidden="false"/>
    </xf>
    <xf numFmtId="164" fontId="13" fillId="2" borderId="21" xfId="0" applyFont="true" applyBorder="true" applyAlignment="true" applyProtection="false">
      <alignment horizontal="right" vertical="center" textRotation="0" wrapText="true" indent="0" shrinkToFit="false"/>
      <protection locked="true" hidden="false"/>
    </xf>
    <xf numFmtId="164" fontId="13" fillId="2" borderId="17" xfId="0" applyFont="true" applyBorder="true" applyAlignment="true" applyProtection="false">
      <alignment horizontal="right" vertical="center" textRotation="0" wrapText="true" indent="0" shrinkToFit="false"/>
      <protection locked="true" hidden="false"/>
    </xf>
    <xf numFmtId="164" fontId="13" fillId="2" borderId="16" xfId="0" applyFont="true" applyBorder="true" applyAlignment="true" applyProtection="false">
      <alignment horizontal="justify" vertical="center" textRotation="0" wrapText="true" indent="0" shrinkToFit="false"/>
      <protection locked="true" hidden="false"/>
    </xf>
    <xf numFmtId="164" fontId="13" fillId="2" borderId="24" xfId="0" applyFont="true" applyBorder="true" applyAlignment="true" applyProtection="false">
      <alignment horizontal="right" vertical="center" textRotation="0" wrapText="true" indent="0" shrinkToFit="false"/>
      <protection locked="true" hidden="false"/>
    </xf>
    <xf numFmtId="164" fontId="15" fillId="2" borderId="24" xfId="0" applyFont="true" applyBorder="true" applyAlignment="true" applyProtection="false">
      <alignment horizontal="right" vertical="center" textRotation="0" wrapText="true" indent="0" shrinkToFit="false"/>
      <protection locked="true" hidden="false"/>
    </xf>
    <xf numFmtId="164" fontId="12" fillId="3" borderId="16" xfId="0" applyFont="true" applyBorder="true" applyAlignment="true" applyProtection="false">
      <alignment horizontal="justify" vertical="center" textRotation="0" wrapText="true" indent="0" shrinkToFit="false"/>
      <protection locked="true" hidden="false"/>
    </xf>
    <xf numFmtId="164" fontId="13" fillId="3" borderId="24" xfId="0" applyFont="true" applyBorder="true" applyAlignment="true" applyProtection="false">
      <alignment horizontal="right"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23" fillId="2" borderId="0" xfId="20" applyFont="true" applyBorder="true" applyAlignment="true" applyProtection="true">
      <alignment horizontal="general"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17" fillId="2" borderId="0" xfId="0" applyFont="true" applyBorder="false" applyAlignment="true" applyProtection="false">
      <alignment horizontal="left" vertical="bottom" textRotation="0" wrapText="false" indent="0" shrinkToFit="false"/>
      <protection locked="true" hidden="false"/>
    </xf>
    <xf numFmtId="164" fontId="24" fillId="2"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2" borderId="25" xfId="0" applyFont="true" applyBorder="true" applyAlignment="true" applyProtection="false">
      <alignment horizontal="justify" vertical="top" textRotation="0" wrapText="true" indent="0" shrinkToFit="false"/>
      <protection locked="true" hidden="false"/>
    </xf>
    <xf numFmtId="164" fontId="17" fillId="2" borderId="26" xfId="0" applyFont="true" applyBorder="true" applyAlignment="true" applyProtection="false">
      <alignment horizontal="center" vertical="center" textRotation="0" wrapText="true" indent="0" shrinkToFit="false"/>
      <protection locked="true" hidden="false"/>
    </xf>
    <xf numFmtId="166" fontId="8" fillId="2" borderId="25" xfId="0" applyFont="true" applyBorder="true" applyAlignment="true" applyProtection="false">
      <alignment horizontal="justify" vertical="bottom" textRotation="0" wrapText="true" indent="0" shrinkToFit="false"/>
      <protection locked="true" hidden="false"/>
    </xf>
    <xf numFmtId="167" fontId="8" fillId="2" borderId="25" xfId="0" applyFont="true" applyBorder="true" applyAlignment="true" applyProtection="false">
      <alignment horizontal="general" vertical="bottom" textRotation="0" wrapText="true" indent="0" shrinkToFit="false"/>
      <protection locked="true" hidden="false"/>
    </xf>
    <xf numFmtId="167" fontId="8" fillId="2" borderId="27" xfId="0" applyFont="true" applyBorder="true" applyAlignment="true" applyProtection="false">
      <alignment horizontal="general" vertical="bottom" textRotation="0" wrapText="true" indent="0" shrinkToFit="false"/>
      <protection locked="true" hidden="false"/>
    </xf>
    <xf numFmtId="167" fontId="8" fillId="2" borderId="28" xfId="0" applyFont="true" applyBorder="true" applyAlignment="true" applyProtection="false">
      <alignment horizontal="general" vertical="bottom" textRotation="0" wrapText="true" indent="0" shrinkToFit="false"/>
      <protection locked="true" hidden="false"/>
    </xf>
    <xf numFmtId="172" fontId="8" fillId="2" borderId="29" xfId="19" applyFont="true" applyBorder="true" applyAlignment="true" applyProtection="true">
      <alignment horizontal="general" vertical="bottom" textRotation="0" wrapText="true" indent="0" shrinkToFit="false"/>
      <protection locked="true" hidden="false"/>
    </xf>
    <xf numFmtId="166" fontId="8" fillId="2" borderId="28" xfId="0" applyFont="true" applyBorder="true" applyAlignment="true" applyProtection="false">
      <alignment horizontal="justify" vertical="bottom" textRotation="0" wrapText="true" indent="0" shrinkToFit="false"/>
      <protection locked="true" hidden="false"/>
    </xf>
    <xf numFmtId="167" fontId="8" fillId="2" borderId="30" xfId="0" applyFont="true" applyBorder="true" applyAlignment="true" applyProtection="false">
      <alignment horizontal="general" vertical="bottom" textRotation="0" wrapText="true" indent="0" shrinkToFit="false"/>
      <protection locked="true" hidden="false"/>
    </xf>
    <xf numFmtId="172" fontId="8" fillId="2" borderId="31" xfId="19" applyFont="true" applyBorder="true" applyAlignment="true" applyProtection="true">
      <alignment horizontal="general" vertical="bottom" textRotation="0" wrapText="true" indent="0" shrinkToFit="false"/>
      <protection locked="true" hidden="false"/>
    </xf>
    <xf numFmtId="167" fontId="8" fillId="2" borderId="28" xfId="0" applyFont="true" applyBorder="true" applyAlignment="true" applyProtection="false">
      <alignment horizontal="right" vertical="bottom" textRotation="0" wrapText="true" indent="0" shrinkToFit="false"/>
      <protection locked="true" hidden="false"/>
    </xf>
    <xf numFmtId="172" fontId="8" fillId="2" borderId="28" xfId="19" applyFont="true" applyBorder="true" applyAlignment="true" applyProtection="true">
      <alignment horizontal="general" vertical="bottom" textRotation="0" wrapText="true" indent="0" shrinkToFit="false"/>
      <protection locked="true" hidden="false"/>
    </xf>
    <xf numFmtId="166" fontId="17" fillId="2" borderId="28" xfId="0" applyFont="true" applyBorder="true" applyAlignment="true" applyProtection="false">
      <alignment horizontal="justify" vertical="bottom" textRotation="0" wrapText="true" indent="0" shrinkToFit="false"/>
      <protection locked="true" hidden="false"/>
    </xf>
    <xf numFmtId="167" fontId="17" fillId="2" borderId="28" xfId="0" applyFont="true" applyBorder="true" applyAlignment="true" applyProtection="false">
      <alignment horizontal="general" vertical="bottom" textRotation="0" wrapText="true" indent="0" shrinkToFit="false"/>
      <protection locked="true" hidden="false"/>
    </xf>
    <xf numFmtId="172" fontId="17" fillId="2" borderId="28" xfId="19" applyFont="true" applyBorder="true" applyAlignment="true" applyProtection="true">
      <alignment horizontal="general" vertical="bottom" textRotation="0" wrapText="true" indent="0" shrinkToFit="false"/>
      <protection locked="true" hidden="false"/>
    </xf>
    <xf numFmtId="166" fontId="17" fillId="2" borderId="32" xfId="0" applyFont="true" applyBorder="true" applyAlignment="true" applyProtection="false">
      <alignment horizontal="justify" vertical="bottom" textRotation="0" wrapText="true" indent="0" shrinkToFit="false"/>
      <protection locked="true" hidden="false"/>
    </xf>
    <xf numFmtId="167" fontId="17" fillId="2" borderId="32"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25" fillId="2" borderId="0" xfId="0" applyFont="true" applyBorder="false" applyAlignment="true" applyProtection="false">
      <alignment horizontal="left" vertical="bottom" textRotation="0" wrapText="false" indent="0" shrinkToFit="false"/>
      <protection locked="true" hidden="false"/>
    </xf>
    <xf numFmtId="166" fontId="8" fillId="0" borderId="28" xfId="0" applyFont="true" applyBorder="true" applyAlignment="true" applyProtection="false">
      <alignment horizontal="justify" vertical="bottom" textRotation="0" wrapText="true" indent="0" shrinkToFit="false"/>
      <protection locked="true" hidden="false"/>
    </xf>
    <xf numFmtId="166" fontId="17" fillId="0" borderId="28" xfId="0" applyFont="true" applyBorder="true" applyAlignment="true" applyProtection="false">
      <alignment horizontal="justify" vertical="bottom" textRotation="0" wrapText="true" indent="0" shrinkToFit="false"/>
      <protection locked="true" hidden="false"/>
    </xf>
    <xf numFmtId="166" fontId="17" fillId="0" borderId="32" xfId="0" applyFont="true" applyBorder="true" applyAlignment="true" applyProtection="false">
      <alignment horizontal="justify" vertical="bottom" textRotation="0" wrapText="true" indent="0" shrinkToFit="false"/>
      <protection locked="true" hidden="false"/>
    </xf>
    <xf numFmtId="168" fontId="11" fillId="0" borderId="0" xfId="0" applyFont="true" applyBorder="false" applyAlignment="false" applyProtection="false">
      <alignment horizontal="general" vertical="bottom" textRotation="0" wrapText="false" indent="0" shrinkToFit="false"/>
      <protection locked="true" hidden="false"/>
    </xf>
    <xf numFmtId="172" fontId="11" fillId="0" borderId="0" xfId="0" applyFont="true" applyBorder="false" applyAlignment="false" applyProtection="false">
      <alignment horizontal="general" vertical="bottom" textRotation="0" wrapText="false" indent="0" shrinkToFit="false"/>
      <protection locked="true" hidden="false"/>
    </xf>
    <xf numFmtId="174" fontId="0" fillId="0" borderId="0" xfId="0" applyFont="false" applyBorder="false" applyAlignment="false" applyProtection="false">
      <alignment horizontal="general" vertical="bottom" textRotation="0" wrapText="false" indent="0" shrinkToFit="false"/>
      <protection locked="true" hidden="false"/>
    </xf>
    <xf numFmtId="164" fontId="13" fillId="2" borderId="0" xfId="0" applyFont="true" applyBorder="true" applyAlignment="true" applyProtection="false">
      <alignment horizontal="justify" vertical="center" textRotation="0" wrapText="true" indent="0" shrinkToFit="false"/>
      <protection locked="true" hidden="false"/>
    </xf>
    <xf numFmtId="164" fontId="15" fillId="2" borderId="0" xfId="0" applyFont="true" applyBorder="true" applyAlignment="true" applyProtection="false">
      <alignment horizontal="center" vertical="center" textRotation="0" wrapText="true" indent="0" shrinkToFit="false"/>
      <protection locked="true" hidden="false"/>
    </xf>
    <xf numFmtId="164" fontId="13" fillId="2" borderId="0" xfId="0" applyFont="true" applyBorder="true" applyAlignment="true" applyProtection="false">
      <alignment horizontal="right" vertical="center" textRotation="0" wrapText="true" indent="0" shrinkToFit="false"/>
      <protection locked="true" hidden="false"/>
    </xf>
    <xf numFmtId="164" fontId="13" fillId="3" borderId="5" xfId="0" applyFont="true" applyBorder="true" applyAlignment="true" applyProtection="false">
      <alignment horizontal="left" vertical="center" textRotation="0" wrapText="false" indent="0" shrinkToFit="false"/>
      <protection locked="true" hidden="false"/>
    </xf>
    <xf numFmtId="164" fontId="15" fillId="3" borderId="1" xfId="0" applyFont="true" applyBorder="true" applyAlignment="true" applyProtection="false">
      <alignment horizontal="right" vertical="center" textRotation="0" wrapText="false" indent="0" shrinkToFit="false"/>
      <protection locked="true" hidden="false"/>
    </xf>
    <xf numFmtId="164" fontId="15" fillId="3" borderId="2" xfId="0" applyFont="true" applyBorder="true" applyAlignment="true" applyProtection="false">
      <alignment horizontal="right" vertical="center" textRotation="0" wrapText="false" indent="0" shrinkToFit="false"/>
      <protection locked="true" hidden="false"/>
    </xf>
    <xf numFmtId="164" fontId="15" fillId="3" borderId="14" xfId="0" applyFont="true" applyBorder="true" applyAlignment="true" applyProtection="false">
      <alignment horizontal="right" vertical="center" textRotation="0" wrapText="false" indent="0" shrinkToFit="false"/>
      <protection locked="true" hidden="false"/>
    </xf>
    <xf numFmtId="164" fontId="13" fillId="3" borderId="8" xfId="0" applyFont="true" applyBorder="true" applyAlignment="true" applyProtection="false">
      <alignment horizontal="left" vertical="center" textRotation="0" wrapText="false" indent="0" shrinkToFit="false"/>
      <protection locked="true" hidden="false"/>
    </xf>
    <xf numFmtId="164" fontId="15" fillId="3" borderId="7" xfId="0" applyFont="true" applyBorder="true" applyAlignment="true" applyProtection="false">
      <alignment horizontal="right" vertical="center" textRotation="0" wrapText="false" indent="0" shrinkToFit="false"/>
      <protection locked="true" hidden="false"/>
    </xf>
    <xf numFmtId="164" fontId="15" fillId="3" borderId="0" xfId="0" applyFont="true" applyBorder="true" applyAlignment="true" applyProtection="false">
      <alignment horizontal="right" vertical="center" textRotation="0" wrapText="false" indent="0" shrinkToFit="false"/>
      <protection locked="true" hidden="false"/>
    </xf>
    <xf numFmtId="164" fontId="15" fillId="3" borderId="12" xfId="0" applyFont="true" applyBorder="true" applyAlignment="true" applyProtection="false">
      <alignment horizontal="right" vertical="center" textRotation="0" wrapText="false" indent="0" shrinkToFit="false"/>
      <protection locked="true" hidden="false"/>
    </xf>
    <xf numFmtId="164" fontId="13" fillId="2" borderId="4" xfId="0" applyFont="true" applyBorder="true" applyAlignment="true" applyProtection="false">
      <alignment horizontal="left" vertical="center" textRotation="0" wrapText="false" indent="0" shrinkToFit="false"/>
      <protection locked="true" hidden="false"/>
    </xf>
    <xf numFmtId="168" fontId="13" fillId="2" borderId="1" xfId="0" applyFont="true" applyBorder="true" applyAlignment="true" applyProtection="false">
      <alignment horizontal="general" vertical="center" textRotation="0" wrapText="false" indent="0" shrinkToFit="false"/>
      <protection locked="true" hidden="false"/>
    </xf>
    <xf numFmtId="168" fontId="13" fillId="2" borderId="2" xfId="0" applyFont="true" applyBorder="true" applyAlignment="true" applyProtection="false">
      <alignment horizontal="general" vertical="center" textRotation="0" wrapText="false" indent="0" shrinkToFit="false"/>
      <protection locked="true" hidden="false"/>
    </xf>
    <xf numFmtId="168" fontId="13" fillId="2" borderId="14" xfId="0" applyFont="true" applyBorder="true" applyAlignment="true" applyProtection="false">
      <alignment horizontal="general" vertical="center" textRotation="0" wrapText="false" indent="0" shrinkToFit="false"/>
      <protection locked="true" hidden="false"/>
    </xf>
    <xf numFmtId="164" fontId="13" fillId="2" borderId="7" xfId="0" applyFont="true" applyBorder="true" applyAlignment="true" applyProtection="false">
      <alignment horizontal="left" vertical="center" textRotation="0" wrapText="false" indent="0" shrinkToFit="false"/>
      <protection locked="true" hidden="false"/>
    </xf>
    <xf numFmtId="168" fontId="13" fillId="2" borderId="1" xfId="0" applyFont="true" applyBorder="true" applyAlignment="true" applyProtection="false">
      <alignment horizontal="right" vertical="center" textRotation="0" wrapText="false" indent="0" shrinkToFit="false"/>
      <protection locked="true" hidden="false"/>
    </xf>
    <xf numFmtId="168" fontId="13" fillId="2" borderId="2" xfId="0" applyFont="true" applyBorder="true" applyAlignment="true" applyProtection="false">
      <alignment horizontal="right" vertical="center" textRotation="0" wrapText="false" indent="0" shrinkToFit="false"/>
      <protection locked="true" hidden="false"/>
    </xf>
    <xf numFmtId="168" fontId="13" fillId="2" borderId="14" xfId="0" applyFont="true" applyBorder="true" applyAlignment="true" applyProtection="false">
      <alignment horizontal="right" vertical="center" textRotation="0" wrapText="false" indent="0" shrinkToFit="false"/>
      <protection locked="true" hidden="false"/>
    </xf>
    <xf numFmtId="168" fontId="13" fillId="2" borderId="7" xfId="0" applyFont="true" applyBorder="true" applyAlignment="true" applyProtection="false">
      <alignment horizontal="general" vertical="center" textRotation="0" wrapText="false" indent="0" shrinkToFit="false"/>
      <protection locked="true" hidden="false"/>
    </xf>
    <xf numFmtId="168" fontId="13" fillId="2" borderId="0" xfId="0" applyFont="true" applyBorder="true" applyAlignment="true" applyProtection="false">
      <alignment horizontal="general" vertical="center" textRotation="0" wrapText="false" indent="0" shrinkToFit="false"/>
      <protection locked="true" hidden="false"/>
    </xf>
    <xf numFmtId="168" fontId="13" fillId="2" borderId="12" xfId="0" applyFont="true" applyBorder="true" applyAlignment="true" applyProtection="false">
      <alignment horizontal="general" vertical="center" textRotation="0" wrapText="false" indent="0" shrinkToFit="false"/>
      <protection locked="true" hidden="false"/>
    </xf>
    <xf numFmtId="168" fontId="13" fillId="2" borderId="7" xfId="0" applyFont="true" applyBorder="true" applyAlignment="true" applyProtection="false">
      <alignment horizontal="right" vertical="center" textRotation="0" wrapText="false" indent="0" shrinkToFit="false"/>
      <protection locked="true" hidden="false"/>
    </xf>
    <xf numFmtId="168" fontId="13" fillId="2" borderId="0" xfId="0" applyFont="true" applyBorder="true" applyAlignment="true" applyProtection="false">
      <alignment horizontal="right" vertical="center" textRotation="0" wrapText="false" indent="0" shrinkToFit="false"/>
      <protection locked="true" hidden="false"/>
    </xf>
    <xf numFmtId="168" fontId="13" fillId="2" borderId="12" xfId="0" applyFont="true" applyBorder="true" applyAlignment="true" applyProtection="false">
      <alignment horizontal="right" vertical="center" textRotation="0" wrapText="false" indent="0" shrinkToFit="false"/>
      <protection locked="true" hidden="false"/>
    </xf>
    <xf numFmtId="164" fontId="13" fillId="2" borderId="11" xfId="0" applyFont="true" applyBorder="true" applyAlignment="true" applyProtection="false">
      <alignment horizontal="left" vertical="center" textRotation="0" wrapText="false" indent="0" shrinkToFit="false"/>
      <protection locked="true" hidden="false"/>
    </xf>
    <xf numFmtId="168" fontId="13" fillId="2" borderId="8" xfId="0" applyFont="true" applyBorder="true" applyAlignment="true" applyProtection="false">
      <alignment horizontal="general" vertical="center" textRotation="0" wrapText="false" indent="0" shrinkToFit="false"/>
      <protection locked="true" hidden="false"/>
    </xf>
    <xf numFmtId="168" fontId="13" fillId="2" borderId="10" xfId="0" applyFont="true" applyBorder="true" applyAlignment="true" applyProtection="false">
      <alignment horizontal="general" vertical="center" textRotation="0" wrapText="false" indent="0" shrinkToFit="false"/>
      <protection locked="true" hidden="false"/>
    </xf>
    <xf numFmtId="168" fontId="13" fillId="2" borderId="13" xfId="0" applyFont="true" applyBorder="true" applyAlignment="true" applyProtection="false">
      <alignment horizontal="general" vertical="center" textRotation="0" wrapText="false" indent="0" shrinkToFit="false"/>
      <protection locked="true" hidden="false"/>
    </xf>
    <xf numFmtId="164" fontId="15" fillId="2" borderId="11" xfId="0" applyFont="true" applyBorder="true" applyAlignment="true" applyProtection="false">
      <alignment horizontal="left" vertical="center" textRotation="0" wrapText="true" indent="0" shrinkToFit="false"/>
      <protection locked="true" hidden="false"/>
    </xf>
    <xf numFmtId="168" fontId="15" fillId="2" borderId="8" xfId="0" applyFont="true" applyBorder="true" applyAlignment="true" applyProtection="false">
      <alignment horizontal="general" vertical="center" textRotation="0" wrapText="false" indent="0" shrinkToFit="false"/>
      <protection locked="true" hidden="false"/>
    </xf>
    <xf numFmtId="168" fontId="15" fillId="2" borderId="10" xfId="0" applyFont="true" applyBorder="true" applyAlignment="true" applyProtection="false">
      <alignment horizontal="general" vertical="center" textRotation="0" wrapText="false" indent="0" shrinkToFit="false"/>
      <protection locked="true" hidden="false"/>
    </xf>
    <xf numFmtId="168" fontId="15" fillId="2" borderId="13" xfId="0" applyFont="true" applyBorder="true" applyAlignment="true" applyProtection="false">
      <alignment horizontal="general" vertical="center" textRotation="0" wrapText="false" indent="0" shrinkToFit="false"/>
      <protection locked="true" hidden="false"/>
    </xf>
    <xf numFmtId="164" fontId="13" fillId="2" borderId="3" xfId="0" applyFont="true" applyBorder="true" applyAlignment="true" applyProtection="false">
      <alignment horizontal="left" vertical="center" textRotation="0" wrapText="false" indent="0" shrinkToFit="false"/>
      <protection locked="true" hidden="false"/>
    </xf>
    <xf numFmtId="164" fontId="13" fillId="2" borderId="8" xfId="0" applyFont="true" applyBorder="true" applyAlignment="true" applyProtection="false">
      <alignment horizontal="left" vertical="center" textRotation="0" wrapText="false" indent="0" shrinkToFit="false"/>
      <protection locked="true" hidden="false"/>
    </xf>
    <xf numFmtId="168" fontId="13" fillId="2" borderId="8" xfId="0" applyFont="true" applyBorder="true" applyAlignment="true" applyProtection="false">
      <alignment horizontal="right" vertical="center" textRotation="0" wrapText="false" indent="0" shrinkToFit="false"/>
      <protection locked="true" hidden="false"/>
    </xf>
    <xf numFmtId="168" fontId="13" fillId="2" borderId="10" xfId="0" applyFont="true" applyBorder="true" applyAlignment="true" applyProtection="false">
      <alignment horizontal="right" vertical="center" textRotation="0" wrapText="false" indent="0" shrinkToFit="false"/>
      <protection locked="true" hidden="false"/>
    </xf>
    <xf numFmtId="168" fontId="13" fillId="2" borderId="13" xfId="0" applyFont="true" applyBorder="true" applyAlignment="true" applyProtection="false">
      <alignment horizontal="right" vertical="center" textRotation="0" wrapText="false" indent="0" shrinkToFit="false"/>
      <protection locked="true" hidden="false"/>
    </xf>
    <xf numFmtId="164" fontId="15" fillId="2" borderId="10" xfId="0" applyFont="true" applyBorder="true" applyAlignment="true" applyProtection="false">
      <alignment horizontal="left" vertical="center" textRotation="0" wrapText="false" indent="0" shrinkToFit="false"/>
      <protection locked="true" hidden="false"/>
    </xf>
    <xf numFmtId="168" fontId="15" fillId="2" borderId="8" xfId="0" applyFont="true" applyBorder="true" applyAlignment="true" applyProtection="false">
      <alignment horizontal="right" vertical="center" textRotation="0" wrapText="false" indent="0" shrinkToFit="false"/>
      <protection locked="true" hidden="false"/>
    </xf>
    <xf numFmtId="168" fontId="15" fillId="2" borderId="10" xfId="0" applyFont="true" applyBorder="true" applyAlignment="true" applyProtection="false">
      <alignment horizontal="right" vertical="center" textRotation="0" wrapText="false" indent="0" shrinkToFit="false"/>
      <protection locked="true" hidden="false"/>
    </xf>
    <xf numFmtId="168" fontId="15" fillId="2" borderId="13" xfId="0" applyFont="true" applyBorder="true" applyAlignment="true" applyProtection="false">
      <alignment horizontal="right" vertical="center" textRotation="0" wrapText="false" indent="0" shrinkToFit="false"/>
      <protection locked="true" hidden="false"/>
    </xf>
    <xf numFmtId="164" fontId="13" fillId="3" borderId="10" xfId="0" applyFont="true" applyBorder="true" applyAlignment="true" applyProtection="false">
      <alignment horizontal="left" vertical="center" textRotation="0" wrapText="false" indent="0" shrinkToFit="false"/>
      <protection locked="true" hidden="false"/>
    </xf>
    <xf numFmtId="164" fontId="13" fillId="3" borderId="8" xfId="0" applyFont="true" applyBorder="true" applyAlignment="true" applyProtection="false">
      <alignment horizontal="right" vertical="center" textRotation="0" wrapText="false" indent="0" shrinkToFit="false"/>
      <protection locked="true" hidden="false"/>
    </xf>
    <xf numFmtId="164" fontId="13" fillId="3" borderId="10" xfId="0" applyFont="true" applyBorder="true" applyAlignment="true" applyProtection="false">
      <alignment horizontal="right" vertical="center" textRotation="0" wrapText="false" indent="0" shrinkToFit="false"/>
      <protection locked="true" hidden="false"/>
    </xf>
    <xf numFmtId="164" fontId="13" fillId="3" borderId="13" xfId="0" applyFont="true" applyBorder="true" applyAlignment="true" applyProtection="false">
      <alignment horizontal="righ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3" borderId="11" xfId="0" applyFont="true" applyBorder="true" applyAlignment="true" applyProtection="false">
      <alignment horizontal="left" vertical="center" textRotation="0" wrapText="false" indent="0" shrinkToFit="false"/>
      <protection locked="true" hidden="false"/>
    </xf>
    <xf numFmtId="164" fontId="13" fillId="2" borderId="0" xfId="0" applyFont="true" applyBorder="true" applyAlignment="true" applyProtection="false">
      <alignment horizontal="general" vertical="bottom" textRotation="0" wrapText="true" indent="0" shrinkToFit="false"/>
      <protection locked="true" hidden="false"/>
    </xf>
    <xf numFmtId="175" fontId="0" fillId="0" borderId="0" xfId="0" applyFont="false" applyBorder="false" applyAlignment="false" applyProtection="false">
      <alignment horizontal="general" vertical="bottom" textRotation="0" wrapText="false" indent="0" shrinkToFit="false"/>
      <protection locked="true" hidden="false"/>
    </xf>
    <xf numFmtId="169" fontId="11" fillId="0" borderId="0" xfId="0" applyFont="tru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13" fillId="3" borderId="9" xfId="0" applyFont="true" applyBorder="true" applyAlignment="true" applyProtection="false">
      <alignment horizontal="right" vertical="center" textRotation="0" wrapText="fals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3" borderId="2" xfId="0" applyFont="true" applyBorder="true" applyAlignment="true" applyProtection="false">
      <alignment horizontal="center" vertical="center" textRotation="0" wrapText="true" indent="0" shrinkToFit="false"/>
      <protection locked="true" hidden="false"/>
    </xf>
    <xf numFmtId="164" fontId="13" fillId="3" borderId="14" xfId="0" applyFont="true" applyBorder="true" applyAlignment="true" applyProtection="false">
      <alignment horizontal="center" vertical="center" textRotation="0" wrapText="true" indent="0" shrinkToFit="false"/>
      <protection locked="true" hidden="false"/>
    </xf>
    <xf numFmtId="164" fontId="0" fillId="2" borderId="7" xfId="0" applyFont="true" applyBorder="true" applyAlignment="false" applyProtection="false">
      <alignment horizontal="general" vertical="bottom" textRotation="0" wrapText="false" indent="0" shrinkToFit="false"/>
      <protection locked="true" hidden="false"/>
    </xf>
    <xf numFmtId="168" fontId="5" fillId="2" borderId="1" xfId="0" applyFont="true" applyBorder="true" applyAlignment="false" applyProtection="false">
      <alignment horizontal="general" vertical="bottom" textRotation="0" wrapText="false" indent="0" shrinkToFit="false"/>
      <protection locked="true" hidden="false"/>
    </xf>
    <xf numFmtId="168" fontId="5" fillId="2" borderId="2" xfId="0" applyFont="true" applyBorder="true" applyAlignment="false" applyProtection="false">
      <alignment horizontal="general" vertical="bottom" textRotation="0" wrapText="false" indent="0" shrinkToFit="false"/>
      <protection locked="true" hidden="false"/>
    </xf>
    <xf numFmtId="164" fontId="5" fillId="2" borderId="14" xfId="0" applyFont="true" applyBorder="true" applyAlignment="false" applyProtection="false">
      <alignment horizontal="general" vertical="bottom" textRotation="0" wrapText="false" indent="0" shrinkToFit="false"/>
      <protection locked="true" hidden="false"/>
    </xf>
    <xf numFmtId="168" fontId="5" fillId="2" borderId="7" xfId="0" applyFont="true" applyBorder="true" applyAlignment="false" applyProtection="false">
      <alignment horizontal="general" vertical="bottom" textRotation="0" wrapText="false" indent="0" shrinkToFit="false"/>
      <protection locked="true" hidden="false"/>
    </xf>
    <xf numFmtId="168" fontId="5" fillId="2" borderId="0" xfId="0" applyFont="true" applyBorder="true" applyAlignment="false" applyProtection="false">
      <alignment horizontal="general" vertical="bottom" textRotation="0" wrapText="false" indent="0" shrinkToFit="false"/>
      <protection locked="true" hidden="false"/>
    </xf>
    <xf numFmtId="164" fontId="5" fillId="2" borderId="12" xfId="0" applyFont="true" applyBorder="true" applyAlignment="false" applyProtection="false">
      <alignment horizontal="general" vertical="bottom" textRotation="0" wrapText="false" indent="0" shrinkToFit="false"/>
      <protection locked="true" hidden="false"/>
    </xf>
    <xf numFmtId="164" fontId="11" fillId="2" borderId="7" xfId="0" applyFont="true" applyBorder="true" applyAlignment="false" applyProtection="false">
      <alignment horizontal="general" vertical="bottom" textRotation="0" wrapText="false" indent="0" shrinkToFit="false"/>
      <protection locked="true" hidden="false"/>
    </xf>
    <xf numFmtId="168" fontId="25" fillId="2" borderId="7" xfId="0" applyFont="true" applyBorder="true" applyAlignment="false" applyProtection="false">
      <alignment horizontal="general" vertical="bottom" textRotation="0" wrapText="false" indent="0" shrinkToFit="false"/>
      <protection locked="true" hidden="false"/>
    </xf>
    <xf numFmtId="168" fontId="25" fillId="2" borderId="0" xfId="0" applyFont="true" applyBorder="true" applyAlignment="false" applyProtection="false">
      <alignment horizontal="general" vertical="bottom" textRotation="0" wrapText="false" indent="0" shrinkToFit="false"/>
      <protection locked="true" hidden="false"/>
    </xf>
    <xf numFmtId="164" fontId="25" fillId="2" borderId="12" xfId="0" applyFont="true" applyBorder="true" applyAlignment="false" applyProtection="false">
      <alignment horizontal="general" vertical="bottom" textRotation="0" wrapText="false" indent="0" shrinkToFit="false"/>
      <protection locked="true" hidden="false"/>
    </xf>
    <xf numFmtId="164" fontId="0" fillId="2" borderId="8" xfId="0" applyFont="true" applyBorder="true" applyAlignment="false" applyProtection="false">
      <alignment horizontal="general" vertical="bottom" textRotation="0" wrapText="false" indent="0" shrinkToFit="false"/>
      <protection locked="true" hidden="false"/>
    </xf>
    <xf numFmtId="168" fontId="5" fillId="2" borderId="8" xfId="0" applyFont="true" applyBorder="true" applyAlignment="false" applyProtection="false">
      <alignment horizontal="general" vertical="bottom" textRotation="0" wrapText="false" indent="0" shrinkToFit="false"/>
      <protection locked="true" hidden="false"/>
    </xf>
    <xf numFmtId="168" fontId="5" fillId="2" borderId="10" xfId="0" applyFont="true" applyBorder="true" applyAlignment="false" applyProtection="false">
      <alignment horizontal="general" vertical="bottom" textRotation="0" wrapText="false" indent="0" shrinkToFit="false"/>
      <protection locked="true" hidden="false"/>
    </xf>
    <xf numFmtId="164" fontId="5" fillId="2" borderId="13" xfId="0" applyFont="true" applyBorder="true" applyAlignment="false" applyProtection="false">
      <alignment horizontal="general" vertical="bottom" textRotation="0" wrapText="false" indent="0" shrinkToFit="false"/>
      <protection locked="true" hidden="false"/>
    </xf>
    <xf numFmtId="164" fontId="13" fillId="2" borderId="10"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64" fontId="13" fillId="2" borderId="0" xfId="0" applyFont="true" applyBorder="true" applyAlignment="true" applyProtection="false">
      <alignment horizontal="right" vertical="center" textRotation="0" wrapText="false" indent="0" shrinkToFit="false"/>
      <protection locked="true" hidden="false"/>
    </xf>
    <xf numFmtId="164" fontId="15" fillId="3" borderId="9" xfId="0" applyFont="true" applyBorder="true" applyAlignment="true" applyProtection="false">
      <alignment horizontal="center" vertical="center" textRotation="0" wrapText="false" indent="0" shrinkToFit="false"/>
      <protection locked="true" hidden="false"/>
    </xf>
    <xf numFmtId="164" fontId="15" fillId="3" borderId="6" xfId="0" applyFont="true" applyBorder="true" applyAlignment="true" applyProtection="false">
      <alignment horizontal="center" vertical="center" textRotation="0" wrapText="false" indent="0" shrinkToFit="false"/>
      <protection locked="true" hidden="false"/>
    </xf>
    <xf numFmtId="164" fontId="15" fillId="3" borderId="33" xfId="0" applyFont="true" applyBorder="true" applyAlignment="true" applyProtection="false">
      <alignment horizontal="center" vertical="center" textRotation="0" wrapText="false" indent="0" shrinkToFit="false"/>
      <protection locked="true" hidden="false"/>
    </xf>
    <xf numFmtId="164" fontId="13" fillId="2" borderId="4" xfId="0" applyFont="true" applyBorder="true" applyAlignment="true" applyProtection="false">
      <alignment horizontal="left" vertical="center" textRotation="0" wrapText="true" indent="0" shrinkToFit="false"/>
      <protection locked="true" hidden="false"/>
    </xf>
    <xf numFmtId="168" fontId="13" fillId="0" borderId="12" xfId="0" applyFont="true" applyBorder="true" applyAlignment="true" applyProtection="false">
      <alignment horizontal="right" vertical="center" textRotation="0" wrapText="true" indent="0" shrinkToFit="false"/>
      <protection locked="true" hidden="false"/>
    </xf>
    <xf numFmtId="164" fontId="15" fillId="2" borderId="11" xfId="0" applyFont="true" applyBorder="true" applyAlignment="true" applyProtection="false">
      <alignment horizontal="left" vertical="center" textRotation="0" wrapText="false" indent="0" shrinkToFit="false"/>
      <protection locked="true" hidden="false"/>
    </xf>
    <xf numFmtId="168" fontId="15" fillId="2" borderId="8" xfId="0" applyFont="true" applyBorder="true" applyAlignment="true" applyProtection="false">
      <alignment horizontal="right" vertical="center" textRotation="0" wrapText="true" indent="0" shrinkToFit="false"/>
      <protection locked="true" hidden="false"/>
    </xf>
    <xf numFmtId="170" fontId="0" fillId="2" borderId="0" xfId="36" applyFont="true" applyBorder="true" applyAlignment="true" applyProtection="false">
      <alignment horizontal="right" vertical="bottom" textRotation="0" wrapText="false" indent="0" shrinkToFit="false"/>
      <protection locked="true" hidden="false"/>
    </xf>
    <xf numFmtId="164" fontId="15" fillId="3" borderId="11" xfId="0" applyFont="true" applyBorder="true" applyAlignment="true" applyProtection="false">
      <alignment horizontal="left" vertical="center" textRotation="0" wrapText="false" indent="0" shrinkToFit="false"/>
      <protection locked="true" hidden="false"/>
    </xf>
    <xf numFmtId="164" fontId="15" fillId="3" borderId="8" xfId="0" applyFont="true" applyBorder="true" applyAlignment="true" applyProtection="false">
      <alignment horizontal="right" vertical="center" textRotation="0" wrapText="true" indent="0" shrinkToFit="false"/>
      <protection locked="true" hidden="false"/>
    </xf>
    <xf numFmtId="164" fontId="15" fillId="3" borderId="10" xfId="0" applyFont="true" applyBorder="true" applyAlignment="true" applyProtection="false">
      <alignment horizontal="right" vertical="center" textRotation="0" wrapText="true" indent="0" shrinkToFit="false"/>
      <protection locked="true" hidden="false"/>
    </xf>
    <xf numFmtId="164" fontId="15" fillId="3" borderId="13" xfId="0" applyFont="true" applyBorder="true" applyAlignment="true" applyProtection="false">
      <alignment horizontal="right" vertical="center" textRotation="0" wrapText="true" indent="0" shrinkToFit="false"/>
      <protection locked="true" hidden="false"/>
    </xf>
    <xf numFmtId="164" fontId="13" fillId="2" borderId="10" xfId="0" applyFont="true" applyBorder="true" applyAlignment="true" applyProtection="false">
      <alignment horizontal="right" vertical="center" textRotation="0" wrapText="false" indent="0" shrinkToFit="false"/>
      <protection locked="true" hidden="false"/>
    </xf>
    <xf numFmtId="164" fontId="15" fillId="2" borderId="8" xfId="0" applyFont="true" applyBorder="true" applyAlignment="true" applyProtection="false">
      <alignment horizontal="left" vertical="center" textRotation="0" wrapText="false" indent="0" shrinkToFit="false"/>
      <protection locked="true" hidden="false"/>
    </xf>
    <xf numFmtId="164" fontId="15" fillId="3" borderId="8"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29" fillId="3" borderId="9" xfId="0" applyFont="true" applyBorder="true" applyAlignment="true" applyProtection="false">
      <alignment horizontal="center" vertical="center" textRotation="0" wrapText="false" indent="0" shrinkToFit="false"/>
      <protection locked="true" hidden="false"/>
    </xf>
    <xf numFmtId="164" fontId="29" fillId="3" borderId="6" xfId="0" applyFont="true" applyBorder="true" applyAlignment="true" applyProtection="false">
      <alignment horizontal="center" vertical="center" textRotation="0" wrapText="false" indent="0" shrinkToFit="false"/>
      <protection locked="true" hidden="false"/>
    </xf>
    <xf numFmtId="164" fontId="29" fillId="3" borderId="33" xfId="0" applyFont="true" applyBorder="true" applyAlignment="true" applyProtection="false">
      <alignment horizontal="center" vertical="center" textRotation="0" wrapText="false" indent="0" shrinkToFit="false"/>
      <protection locked="true" hidden="false"/>
    </xf>
    <xf numFmtId="164" fontId="28" fillId="4" borderId="0" xfId="0" applyFont="true" applyBorder="false" applyAlignment="false" applyProtection="false">
      <alignment horizontal="general" vertical="bottom" textRotation="0" wrapText="false" indent="0" shrinkToFit="false"/>
      <protection locked="true" hidden="false"/>
    </xf>
    <xf numFmtId="168" fontId="28" fillId="4" borderId="0" xfId="0" applyFont="true" applyBorder="false" applyAlignment="false" applyProtection="false">
      <alignment horizontal="general" vertical="bottom" textRotation="0" wrapText="false" indent="0" shrinkToFit="false"/>
      <protection locked="true" hidden="false"/>
    </xf>
    <xf numFmtId="164" fontId="29" fillId="4" borderId="0" xfId="0" applyFont="true" applyBorder="false" applyAlignment="false" applyProtection="false">
      <alignment horizontal="general" vertical="bottom" textRotation="0" wrapText="false" indent="0" shrinkToFit="false"/>
      <protection locked="true" hidden="false"/>
    </xf>
    <xf numFmtId="168" fontId="29" fillId="4" borderId="0" xfId="0" applyFont="true" applyBorder="false" applyAlignment="false" applyProtection="false">
      <alignment horizontal="general" vertical="bottom" textRotation="0" wrapText="false" indent="0" shrinkToFit="false"/>
      <protection locked="true" hidden="false"/>
    </xf>
    <xf numFmtId="164" fontId="29" fillId="5" borderId="0" xfId="0" applyFont="true" applyBorder="false" applyAlignment="false" applyProtection="false">
      <alignment horizontal="general" vertical="bottom" textRotation="0" wrapText="false" indent="0" shrinkToFit="false"/>
      <protection locked="true" hidden="false"/>
    </xf>
    <xf numFmtId="164" fontId="28" fillId="5" borderId="0" xfId="0" applyFont="true" applyBorder="false" applyAlignment="false" applyProtection="false">
      <alignment horizontal="general" vertical="bottom" textRotation="0" wrapText="false" indent="0" shrinkToFit="false"/>
      <protection locked="true" hidden="false"/>
    </xf>
    <xf numFmtId="168" fontId="28" fillId="5" borderId="0" xfId="0" applyFont="true" applyBorder="false" applyAlignment="false" applyProtection="false">
      <alignment horizontal="general" vertical="bottom" textRotation="0" wrapText="false" indent="0" shrinkToFit="false"/>
      <protection locked="true" hidden="false"/>
    </xf>
    <xf numFmtId="164" fontId="30" fillId="5" borderId="0" xfId="0" applyFont="true" applyBorder="false" applyAlignment="false" applyProtection="false">
      <alignment horizontal="general" vertical="bottom" textRotation="0" wrapText="false" indent="0" shrinkToFit="false"/>
      <protection locked="true" hidden="false"/>
    </xf>
    <xf numFmtId="164" fontId="31" fillId="5" borderId="0" xfId="0" applyFont="true" applyBorder="false" applyAlignment="false" applyProtection="false">
      <alignment horizontal="general" vertical="bottom" textRotation="0" wrapText="false" indent="0" shrinkToFit="false"/>
      <protection locked="true" hidden="false"/>
    </xf>
    <xf numFmtId="168" fontId="31" fillId="5" borderId="0" xfId="0" applyFont="true" applyBorder="false" applyAlignment="false" applyProtection="false">
      <alignment horizontal="general" vertical="bottom"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8" fontId="28" fillId="0" borderId="0" xfId="0" applyFont="true" applyBorder="false" applyAlignment="false" applyProtection="false">
      <alignment horizontal="general" vertical="bottom" textRotation="0" wrapText="false" indent="0" shrinkToFit="false"/>
      <protection locked="true" hidden="false"/>
    </xf>
    <xf numFmtId="168" fontId="28" fillId="2" borderId="0" xfId="36" applyFont="true" applyBorder="true" applyAlignment="true" applyProtection="false">
      <alignment horizontal="right" vertical="bottom" textRotation="0" wrapText="false" indent="0" shrinkToFit="false"/>
      <protection locked="true" hidden="false"/>
    </xf>
    <xf numFmtId="177" fontId="28"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3" fillId="2" borderId="0" xfId="0" applyFont="true" applyBorder="false" applyAlignment="true" applyProtection="false">
      <alignment horizontal="right" vertical="center" textRotation="0" wrapText="false" indent="0" shrinkToFit="false"/>
      <protection locked="true" hidden="false"/>
    </xf>
    <xf numFmtId="164" fontId="13" fillId="3" borderId="5" xfId="0" applyFont="true" applyBorder="true" applyAlignment="true" applyProtection="false">
      <alignment horizontal="justify" vertical="center" textRotation="0" wrapText="true" indent="0" shrinkToFit="false"/>
      <protection locked="true" hidden="false"/>
    </xf>
    <xf numFmtId="164" fontId="15" fillId="3" borderId="2" xfId="0" applyFont="true" applyBorder="true" applyAlignment="true" applyProtection="false">
      <alignment horizontal="right" vertical="center" textRotation="0" wrapText="true" indent="0" shrinkToFit="false"/>
      <protection locked="true" hidden="false"/>
    </xf>
    <xf numFmtId="164" fontId="15" fillId="3" borderId="6" xfId="0" applyFont="true" applyBorder="true" applyAlignment="true" applyProtection="false">
      <alignment horizontal="right" vertical="center" textRotation="0" wrapText="true" indent="0" shrinkToFit="false"/>
      <protection locked="true" hidden="false"/>
    </xf>
    <xf numFmtId="164" fontId="15" fillId="3" borderId="14" xfId="0" applyFont="true" applyBorder="true" applyAlignment="true" applyProtection="false">
      <alignment horizontal="right" vertical="center" textRotation="0" wrapText="true" indent="0" shrinkToFit="false"/>
      <protection locked="true" hidden="false"/>
    </xf>
    <xf numFmtId="164" fontId="13" fillId="2" borderId="3" xfId="0" applyFont="true" applyBorder="true" applyAlignment="true" applyProtection="false">
      <alignment horizontal="justify" vertical="center" textRotation="0" wrapText="true" indent="0" shrinkToFit="false"/>
      <protection locked="true" hidden="false"/>
    </xf>
    <xf numFmtId="168" fontId="8" fillId="2" borderId="2" xfId="0" applyFont="true" applyBorder="true" applyAlignment="true" applyProtection="false">
      <alignment horizontal="right" vertical="center" textRotation="0" wrapText="true" indent="0" shrinkToFit="false"/>
      <protection locked="true" hidden="false"/>
    </xf>
    <xf numFmtId="168" fontId="8" fillId="2" borderId="14" xfId="0" applyFont="true" applyBorder="true" applyAlignment="true" applyProtection="false">
      <alignment horizontal="right" vertical="center" textRotation="0" wrapText="true" indent="0" shrinkToFit="false"/>
      <protection locked="true" hidden="false"/>
    </xf>
    <xf numFmtId="168" fontId="8" fillId="2" borderId="0" xfId="0" applyFont="true" applyBorder="true" applyAlignment="true" applyProtection="false">
      <alignment horizontal="right" vertical="center" textRotation="0" wrapText="true" indent="0" shrinkToFit="false"/>
      <protection locked="true" hidden="false"/>
    </xf>
    <xf numFmtId="168" fontId="8" fillId="2" borderId="12" xfId="0" applyFont="true" applyBorder="true" applyAlignment="true" applyProtection="false">
      <alignment horizontal="right" vertical="center" textRotation="0" wrapText="true" indent="0" shrinkToFit="false"/>
      <protection locked="true" hidden="false"/>
    </xf>
    <xf numFmtId="168" fontId="17" fillId="2" borderId="10" xfId="0" applyFont="true" applyBorder="true" applyAlignment="true" applyProtection="false">
      <alignment horizontal="right" vertical="center" textRotation="0" wrapText="true" indent="0" shrinkToFit="false"/>
      <protection locked="true" hidden="false"/>
    </xf>
    <xf numFmtId="168" fontId="17" fillId="2" borderId="13" xfId="0" applyFont="true" applyBorder="true" applyAlignment="true" applyProtection="false">
      <alignment horizontal="right" vertical="center" textRotation="0" wrapText="true" indent="0" shrinkToFit="false"/>
      <protection locked="true" hidden="false"/>
    </xf>
    <xf numFmtId="164" fontId="15" fillId="3" borderId="11" xfId="0" applyFont="true" applyBorder="true" applyAlignment="true" applyProtection="false">
      <alignment horizontal="justify" vertical="center" textRotation="0" wrapText="true" indent="0" shrinkToFit="false"/>
      <protection locked="true" hidden="false"/>
    </xf>
    <xf numFmtId="164" fontId="15" fillId="3" borderId="2" xfId="0" applyFont="true" applyBorder="true" applyAlignment="true" applyProtection="false">
      <alignment horizontal="center" vertical="center" textRotation="0" wrapText="false" indent="0" shrinkToFit="false"/>
      <protection locked="true" hidden="false"/>
    </xf>
    <xf numFmtId="164" fontId="15" fillId="3" borderId="14" xfId="0" applyFont="true" applyBorder="true" applyAlignment="true" applyProtection="false">
      <alignment horizontal="center" vertical="center" textRotation="0" wrapText="false" indent="0" shrinkToFit="false"/>
      <protection locked="true" hidden="false"/>
    </xf>
    <xf numFmtId="164" fontId="13" fillId="2" borderId="11" xfId="0" applyFont="true" applyBorder="true" applyAlignment="true" applyProtection="false">
      <alignment horizontal="left" vertical="center" textRotation="0" wrapText="true" indent="0" shrinkToFit="false"/>
      <protection locked="true" hidden="false"/>
    </xf>
    <xf numFmtId="164" fontId="33" fillId="2" borderId="10" xfId="0" applyFont="true" applyBorder="true" applyAlignment="true" applyProtection="false">
      <alignment horizontal="justify" vertical="center" textRotation="0" wrapText="false" indent="0" shrinkToFit="false"/>
      <protection locked="true" hidden="false"/>
    </xf>
    <xf numFmtId="164" fontId="15" fillId="2" borderId="10" xfId="0" applyFont="true" applyBorder="true" applyAlignment="true" applyProtection="false">
      <alignment horizontal="right" vertical="center" textRotation="0" wrapText="false" indent="0" shrinkToFit="false"/>
      <protection locked="true" hidden="false"/>
    </xf>
    <xf numFmtId="164" fontId="13" fillId="3" borderId="3" xfId="0" applyFont="true" applyBorder="true" applyAlignment="true" applyProtection="false">
      <alignment horizontal="left" vertical="center" textRotation="0" wrapText="false" indent="0" shrinkToFit="false"/>
      <protection locked="true" hidden="false"/>
    </xf>
    <xf numFmtId="164" fontId="13" fillId="3" borderId="14" xfId="0" applyFont="true" applyBorder="true" applyAlignment="true" applyProtection="false">
      <alignment horizontal="center" vertical="center" textRotation="0" wrapText="false" indent="0" shrinkToFit="false"/>
      <protection locked="true" hidden="false"/>
    </xf>
    <xf numFmtId="164" fontId="13" fillId="3" borderId="4" xfId="0" applyFont="true" applyBorder="true" applyAlignment="true" applyProtection="false">
      <alignment horizontal="left" vertical="center" textRotation="0" wrapText="false" indent="0" shrinkToFit="false"/>
      <protection locked="true" hidden="false"/>
    </xf>
    <xf numFmtId="164" fontId="13" fillId="3" borderId="12" xfId="0" applyFont="true" applyBorder="true" applyAlignment="true" applyProtection="false">
      <alignment horizontal="center" vertical="center" textRotation="0" wrapText="false" indent="0" shrinkToFit="false"/>
      <protection locked="true" hidden="false"/>
    </xf>
    <xf numFmtId="164" fontId="13" fillId="3" borderId="12" xfId="0" applyFont="true" applyBorder="true" applyAlignment="true" applyProtection="false">
      <alignment horizontal="left" vertical="center" textRotation="0" wrapText="false" indent="0" shrinkToFit="false"/>
      <protection locked="true" hidden="false"/>
    </xf>
    <xf numFmtId="168" fontId="13" fillId="3" borderId="12" xfId="0" applyFont="true" applyBorder="true" applyAlignment="true" applyProtection="false">
      <alignment horizontal="center" vertical="center" textRotation="0" wrapText="false" indent="0" shrinkToFit="false"/>
      <protection locked="true" hidden="false"/>
    </xf>
    <xf numFmtId="178" fontId="13" fillId="3" borderId="13" xfId="0" applyFont="true" applyBorder="true" applyAlignment="true" applyProtection="false">
      <alignment horizontal="center" vertical="center" textRotation="0" wrapText="false" indent="0" shrinkToFit="false"/>
      <protection locked="true" hidden="false"/>
    </xf>
    <xf numFmtId="164" fontId="13" fillId="3" borderId="13" xfId="0" applyFont="true" applyBorder="true" applyAlignment="true" applyProtection="false">
      <alignment horizontal="center" vertical="center" textRotation="0" wrapText="false" indent="0" shrinkToFit="false"/>
      <protection locked="true" hidden="false"/>
    </xf>
    <xf numFmtId="164" fontId="13" fillId="3" borderId="13" xfId="0" applyFont="true" applyBorder="true" applyAlignment="true" applyProtection="false">
      <alignment horizontal="left" vertical="center" textRotation="0" wrapText="false" indent="0" shrinkToFit="false"/>
      <protection locked="true" hidden="false"/>
    </xf>
    <xf numFmtId="164" fontId="15" fillId="2" borderId="4" xfId="0" applyFont="true" applyBorder="true" applyAlignment="true" applyProtection="false">
      <alignment horizontal="left" vertical="center" textRotation="0" wrapText="false" indent="0" shrinkToFit="false"/>
      <protection locked="true" hidden="false"/>
    </xf>
    <xf numFmtId="168" fontId="15" fillId="2" borderId="3" xfId="0" applyFont="true" applyBorder="true" applyAlignment="true" applyProtection="false">
      <alignment horizontal="right" vertical="center" textRotation="0" wrapText="false" indent="0" shrinkToFit="false"/>
      <protection locked="true" hidden="false"/>
    </xf>
    <xf numFmtId="168" fontId="13" fillId="2" borderId="4" xfId="0" applyFont="true" applyBorder="true" applyAlignment="true" applyProtection="false">
      <alignment horizontal="right" vertical="center" textRotation="0" wrapText="false" indent="0" shrinkToFit="false"/>
      <protection locked="true" hidden="false"/>
    </xf>
    <xf numFmtId="168" fontId="13" fillId="2" borderId="11" xfId="0" applyFont="true" applyBorder="true" applyAlignment="true" applyProtection="false">
      <alignment horizontal="right" vertical="center" textRotation="0" wrapText="false" indent="0" shrinkToFit="false"/>
      <protection locked="true" hidden="false"/>
    </xf>
    <xf numFmtId="164" fontId="34" fillId="2" borderId="11" xfId="0" applyFont="true" applyBorder="true" applyAlignment="true" applyProtection="false">
      <alignment horizontal="left" vertical="center" textRotation="0" wrapText="false" indent="0" shrinkToFit="false"/>
      <protection locked="true" hidden="false"/>
    </xf>
    <xf numFmtId="173" fontId="34" fillId="2" borderId="13" xfId="19" applyFont="true" applyBorder="true" applyAlignment="true" applyProtection="true">
      <alignment horizontal="right" vertical="center" textRotation="0" wrapText="false" indent="0" shrinkToFit="false"/>
      <protection locked="true" hidden="false"/>
    </xf>
    <xf numFmtId="173" fontId="34" fillId="2" borderId="13" xfId="19" applyFont="true" applyBorder="true" applyAlignment="true" applyProtection="true">
      <alignment horizontal="right" vertical="center" textRotation="0" wrapText="false" indent="0" shrinkToFit="false"/>
      <protection locked="true" hidden="false"/>
    </xf>
    <xf numFmtId="164" fontId="13" fillId="3" borderId="9" xfId="0" applyFont="true" applyBorder="true" applyAlignment="true" applyProtection="false">
      <alignment horizontal="left" vertical="center" textRotation="0" wrapText="false" indent="0" shrinkToFit="false"/>
      <protection locked="true" hidden="false"/>
    </xf>
    <xf numFmtId="164" fontId="13" fillId="2" borderId="1" xfId="0" applyFont="true" applyBorder="true" applyAlignment="true" applyProtection="false">
      <alignment horizontal="left" vertical="center" textRotation="0" wrapText="false" indent="0" shrinkToFit="false"/>
      <protection locked="true" hidden="false"/>
    </xf>
    <xf numFmtId="168" fontId="13" fillId="2" borderId="2" xfId="0" applyFont="true" applyBorder="true" applyAlignment="true" applyProtection="false">
      <alignment horizontal="right" vertical="center" textRotation="0" wrapText="true" indent="0" shrinkToFit="false"/>
      <protection locked="true" hidden="false"/>
    </xf>
    <xf numFmtId="172" fontId="13" fillId="2" borderId="0" xfId="0" applyFont="true" applyBorder="true" applyAlignment="true" applyProtection="false">
      <alignment horizontal="right" vertical="center" textRotation="0" wrapText="true" indent="0" shrinkToFit="false"/>
      <protection locked="true" hidden="false"/>
    </xf>
    <xf numFmtId="172" fontId="13" fillId="2" borderId="12" xfId="0" applyFont="true" applyBorder="true" applyAlignment="true" applyProtection="false">
      <alignment horizontal="right" vertical="center" textRotation="0" wrapText="true" indent="0" shrinkToFit="false"/>
      <protection locked="true" hidden="false"/>
    </xf>
    <xf numFmtId="179" fontId="13" fillId="2" borderId="0" xfId="15" applyFont="true" applyBorder="true" applyAlignment="true" applyProtection="true">
      <alignment horizontal="right" vertical="center" textRotation="0" wrapText="true" indent="0" shrinkToFit="false"/>
      <protection locked="true" hidden="false"/>
    </xf>
    <xf numFmtId="179" fontId="13" fillId="2" borderId="12" xfId="15" applyFont="true" applyBorder="true" applyAlignment="true" applyProtection="true">
      <alignment horizontal="right" vertical="center" textRotation="0" wrapText="true" indent="0" shrinkToFit="false"/>
      <protection locked="true" hidden="false"/>
    </xf>
    <xf numFmtId="164" fontId="13" fillId="0" borderId="8" xfId="0" applyFont="true" applyBorder="true" applyAlignment="true" applyProtection="false">
      <alignment horizontal="left" vertical="center" textRotation="0" wrapText="false" indent="0" shrinkToFit="false"/>
      <protection locked="true" hidden="false"/>
    </xf>
    <xf numFmtId="179" fontId="13" fillId="2" borderId="10" xfId="15" applyFont="true" applyBorder="true" applyAlignment="true" applyProtection="true">
      <alignment horizontal="right" vertical="center" textRotation="0" wrapText="true" indent="0" shrinkToFit="false"/>
      <protection locked="true" hidden="false"/>
    </xf>
    <xf numFmtId="179" fontId="13" fillId="2" borderId="13" xfId="15" applyFont="true" applyBorder="true" applyAlignment="true" applyProtection="true">
      <alignment horizontal="right" vertical="center" textRotation="0" wrapText="true" indent="0" shrinkToFit="false"/>
      <protection locked="true" hidden="false"/>
    </xf>
    <xf numFmtId="164" fontId="15" fillId="3" borderId="13" xfId="0" applyFont="true" applyBorder="true" applyAlignment="true" applyProtection="false">
      <alignment horizontal="right" vertical="center" textRotation="0" wrapText="false" indent="0" shrinkToFit="false"/>
      <protection locked="true" hidden="false"/>
    </xf>
    <xf numFmtId="164" fontId="13" fillId="0" borderId="0" xfId="0" applyFont="true" applyBorder="true" applyAlignment="true" applyProtection="false">
      <alignment horizontal="general" vertical="bottom" textRotation="0" wrapText="true" indent="0" shrinkToFit="false"/>
      <protection locked="true" hidden="false"/>
    </xf>
    <xf numFmtId="164" fontId="15" fillId="3" borderId="5" xfId="0" applyFont="true" applyBorder="true" applyAlignment="true" applyProtection="false">
      <alignment horizontal="center" vertical="center" textRotation="0" wrapText="true" indent="0" shrinkToFit="false"/>
      <protection locked="true" hidden="false"/>
    </xf>
    <xf numFmtId="164" fontId="15" fillId="3" borderId="33" xfId="0" applyFont="true" applyBorder="true" applyAlignment="true" applyProtection="false">
      <alignment horizontal="center" vertical="center" textRotation="0" wrapText="true" indent="0" shrinkToFit="false"/>
      <protection locked="true" hidden="false"/>
    </xf>
    <xf numFmtId="164" fontId="15" fillId="0" borderId="5" xfId="0" applyFont="true" applyBorder="true" applyAlignment="true" applyProtection="false">
      <alignment horizontal="left" vertical="center" textRotation="0" wrapText="true" indent="0" shrinkToFit="false"/>
      <protection locked="true" hidden="false"/>
    </xf>
    <xf numFmtId="164" fontId="13" fillId="0" borderId="11" xfId="0" applyFont="true" applyBorder="true" applyAlignment="true" applyProtection="false">
      <alignment horizontal="left" vertical="center" textRotation="0" wrapText="true" indent="0" shrinkToFit="false"/>
      <protection locked="true" hidden="false"/>
    </xf>
    <xf numFmtId="164" fontId="13" fillId="0" borderId="13" xfId="0" applyFont="true" applyBorder="true" applyAlignment="true" applyProtection="false">
      <alignment horizontal="left" vertical="center" textRotation="0" wrapText="true" indent="0" shrinkToFit="false"/>
      <protection locked="true" hidden="false"/>
    </xf>
    <xf numFmtId="173" fontId="13" fillId="0" borderId="13" xfId="0" applyFont="true" applyBorder="true" applyAlignment="true" applyProtection="false">
      <alignment horizontal="right" vertical="center" textRotation="0" wrapText="true" indent="0" shrinkToFit="false"/>
      <protection locked="true" hidden="false"/>
    </xf>
    <xf numFmtId="164" fontId="13" fillId="0" borderId="11" xfId="0" applyFont="true" applyBorder="true" applyAlignment="true" applyProtection="false">
      <alignment horizontal="justify" vertical="center" textRotation="0" wrapText="true" indent="0" shrinkToFit="false"/>
      <protection locked="true" hidden="false"/>
    </xf>
    <xf numFmtId="164" fontId="13" fillId="0" borderId="13" xfId="0" applyFont="true" applyBorder="true" applyAlignment="true" applyProtection="false">
      <alignment horizontal="justify" vertical="center" textRotation="0" wrapText="true" indent="0" shrinkToFit="false"/>
      <protection locked="true" hidden="false"/>
    </xf>
    <xf numFmtId="164" fontId="13" fillId="0" borderId="13" xfId="0" applyFont="true" applyBorder="true" applyAlignment="true" applyProtection="false">
      <alignment horizontal="right" vertical="center" textRotation="0" wrapText="true" indent="0" shrinkToFit="false"/>
      <protection locked="true" hidden="false"/>
    </xf>
    <xf numFmtId="164" fontId="35" fillId="3" borderId="5" xfId="0" applyFont="true" applyBorder="true" applyAlignment="true" applyProtection="false">
      <alignment horizontal="right" vertical="center" textRotation="0" wrapText="true" indent="0" shrinkToFit="false"/>
      <protection locked="true" hidden="false"/>
    </xf>
    <xf numFmtId="164" fontId="13" fillId="0" borderId="2" xfId="0" applyFont="true" applyBorder="true" applyAlignment="true" applyProtection="false">
      <alignment horizontal="general" vertical="bottom" textRotation="0" wrapText="true" indent="0" shrinkToFit="false"/>
      <protection locked="true" hidden="false"/>
    </xf>
    <xf numFmtId="164" fontId="13" fillId="3" borderId="5" xfId="0" applyFont="true" applyBorder="true" applyAlignment="true" applyProtection="false">
      <alignment horizontal="justify" vertical="center" textRotation="0" wrapText="false" indent="0" shrinkToFit="false"/>
      <protection locked="true" hidden="false"/>
    </xf>
    <xf numFmtId="164" fontId="15" fillId="2" borderId="4" xfId="0" applyFont="true" applyBorder="true" applyAlignment="true" applyProtection="false">
      <alignment horizontal="justify" vertical="center" textRotation="0" wrapText="true" indent="0" shrinkToFit="false"/>
      <protection locked="true" hidden="false"/>
    </xf>
    <xf numFmtId="168" fontId="15" fillId="2" borderId="0" xfId="0" applyFont="true" applyBorder="false" applyAlignment="true" applyProtection="false">
      <alignment horizontal="right" vertical="center" textRotation="0" wrapText="false" indent="0" shrinkToFit="false"/>
      <protection locked="true" hidden="false"/>
    </xf>
    <xf numFmtId="168" fontId="15" fillId="2" borderId="12" xfId="0" applyFont="true" applyBorder="true" applyAlignment="true" applyProtection="false">
      <alignment horizontal="right" vertical="center" textRotation="0" wrapText="false" indent="0" shrinkToFit="false"/>
      <protection locked="true" hidden="false"/>
    </xf>
    <xf numFmtId="168" fontId="13" fillId="2" borderId="0" xfId="0" applyFont="true" applyBorder="false" applyAlignment="true" applyProtection="false">
      <alignment horizontal="right" vertical="center" textRotation="0" wrapText="false" indent="0" shrinkToFit="false"/>
      <protection locked="true" hidden="false"/>
    </xf>
    <xf numFmtId="164" fontId="13" fillId="2" borderId="4" xfId="0" applyFont="true" applyBorder="true" applyAlignment="true" applyProtection="false">
      <alignment horizontal="justify" vertical="center" textRotation="0" wrapText="false" indent="0" shrinkToFit="false"/>
      <protection locked="true" hidden="false"/>
    </xf>
    <xf numFmtId="164" fontId="13" fillId="3" borderId="6" xfId="0" applyFont="true" applyBorder="true" applyAlignment="true" applyProtection="false">
      <alignment horizontal="right" vertical="center" textRotation="0" wrapText="false" indent="0" shrinkToFit="false"/>
      <protection locked="true" hidden="false"/>
    </xf>
    <xf numFmtId="164" fontId="13" fillId="3" borderId="33" xfId="0" applyFont="true" applyBorder="true" applyAlignment="true" applyProtection="false">
      <alignment horizontal="right" vertical="center" textRotation="0" wrapText="false" indent="0" shrinkToFit="false"/>
      <protection locked="true" hidden="false"/>
    </xf>
    <xf numFmtId="164" fontId="15" fillId="3" borderId="5" xfId="0" applyFont="true" applyBorder="true" applyAlignment="true" applyProtection="false">
      <alignment horizontal="center" vertical="center" textRotation="0" wrapText="false" indent="0" shrinkToFit="false"/>
      <protection locked="true" hidden="false"/>
    </xf>
    <xf numFmtId="164" fontId="15" fillId="3" borderId="1" xfId="0" applyFont="true" applyBorder="true" applyAlignment="true" applyProtection="false">
      <alignment horizontal="center" vertical="center" textRotation="0" wrapText="false" indent="0" shrinkToFit="false"/>
      <protection locked="true" hidden="false"/>
    </xf>
    <xf numFmtId="164" fontId="13" fillId="2" borderId="3" xfId="0" applyFont="true" applyBorder="true" applyAlignment="true" applyProtection="false">
      <alignment horizontal="justify" vertical="center" textRotation="0" wrapText="false" indent="0" shrinkToFit="false"/>
      <protection locked="true" hidden="false"/>
    </xf>
    <xf numFmtId="173" fontId="13" fillId="2" borderId="2" xfId="0" applyFont="true" applyBorder="true" applyAlignment="true" applyProtection="false">
      <alignment horizontal="right" vertical="center" textRotation="0" wrapText="false" indent="0" shrinkToFit="false"/>
      <protection locked="true" hidden="false"/>
    </xf>
    <xf numFmtId="173" fontId="13" fillId="2" borderId="14" xfId="0" applyFont="true" applyBorder="true" applyAlignment="true" applyProtection="false">
      <alignment horizontal="right" vertical="center" textRotation="0" wrapText="true" indent="0" shrinkToFit="false"/>
      <protection locked="true" hidden="false"/>
    </xf>
    <xf numFmtId="173" fontId="13" fillId="2" borderId="0" xfId="0" applyFont="true" applyBorder="true" applyAlignment="true" applyProtection="false">
      <alignment horizontal="right" vertical="center" textRotation="0" wrapText="false" indent="0" shrinkToFit="false"/>
      <protection locked="true" hidden="false"/>
    </xf>
    <xf numFmtId="173" fontId="13" fillId="2" borderId="12" xfId="0" applyFont="true" applyBorder="true" applyAlignment="true" applyProtection="false">
      <alignment horizontal="right" vertical="center" textRotation="0" wrapText="true" indent="0" shrinkToFit="false"/>
      <protection locked="true" hidden="false"/>
    </xf>
    <xf numFmtId="164" fontId="13" fillId="2" borderId="11" xfId="0" applyFont="true" applyBorder="true" applyAlignment="true" applyProtection="false">
      <alignment horizontal="justify" vertical="center" textRotation="0" wrapText="false" indent="0" shrinkToFit="false"/>
      <protection locked="true" hidden="false"/>
    </xf>
    <xf numFmtId="173" fontId="13" fillId="2" borderId="10" xfId="0" applyFont="true" applyBorder="true" applyAlignment="true" applyProtection="false">
      <alignment horizontal="right" vertical="center" textRotation="0" wrapText="false" indent="0" shrinkToFit="false"/>
      <protection locked="true" hidden="false"/>
    </xf>
    <xf numFmtId="173" fontId="13" fillId="2" borderId="13" xfId="0" applyFont="true" applyBorder="true" applyAlignment="true" applyProtection="false">
      <alignment horizontal="right" vertical="center" textRotation="0" wrapText="true" indent="0" shrinkToFit="false"/>
      <protection locked="true" hidden="false"/>
    </xf>
    <xf numFmtId="164" fontId="0" fillId="3" borderId="11" xfId="0" applyFont="true" applyBorder="true" applyAlignment="true" applyProtection="false">
      <alignment horizontal="justify" vertical="center" textRotation="0" wrapText="false" indent="0" shrinkToFit="false"/>
      <protection locked="true" hidden="false"/>
    </xf>
    <xf numFmtId="164" fontId="0" fillId="3" borderId="8" xfId="0" applyFont="true" applyBorder="true" applyAlignment="true" applyProtection="false">
      <alignment horizontal="right" vertical="center" textRotation="0" wrapText="false" indent="0" shrinkToFit="false"/>
      <protection locked="true" hidden="false"/>
    </xf>
    <xf numFmtId="164" fontId="0" fillId="3" borderId="10" xfId="0" applyFont="true" applyBorder="true" applyAlignment="true" applyProtection="false">
      <alignment horizontal="right" vertical="center" textRotation="0" wrapText="true" indent="0" shrinkToFit="false"/>
      <protection locked="true" hidden="false"/>
    </xf>
    <xf numFmtId="164" fontId="0" fillId="3" borderId="10" xfId="0" applyFont="true" applyBorder="true" applyAlignment="true" applyProtection="false">
      <alignment horizontal="right" vertical="center" textRotation="0" wrapText="false" indent="0" shrinkToFit="false"/>
      <protection locked="true" hidden="false"/>
    </xf>
    <xf numFmtId="164" fontId="0" fillId="3" borderId="13" xfId="0" applyFont="true" applyBorder="true" applyAlignment="true" applyProtection="false">
      <alignment horizontal="right" vertical="center" textRotation="0" wrapText="true" indent="0" shrinkToFit="false"/>
      <protection locked="true" hidden="false"/>
    </xf>
    <xf numFmtId="164" fontId="15" fillId="3" borderId="5" xfId="0" applyFont="true" applyBorder="true" applyAlignment="true" applyProtection="false">
      <alignment horizontal="center" vertical="bottom" textRotation="0" wrapText="true" indent="0" shrinkToFit="false"/>
      <protection locked="true" hidden="false"/>
    </xf>
    <xf numFmtId="164" fontId="15" fillId="3" borderId="13" xfId="0" applyFont="true" applyBorder="true" applyAlignment="true" applyProtection="false">
      <alignment horizontal="center" vertical="bottom" textRotation="0" wrapText="true" indent="0" shrinkToFit="false"/>
      <protection locked="true" hidden="false"/>
    </xf>
    <xf numFmtId="164" fontId="15" fillId="2" borderId="4" xfId="0" applyFont="true" applyBorder="true" applyAlignment="true" applyProtection="false">
      <alignment horizontal="justify" vertical="center" textRotation="0" wrapText="false" indent="0" shrinkToFit="false"/>
      <protection locked="true" hidden="false"/>
    </xf>
    <xf numFmtId="168" fontId="15" fillId="2" borderId="12" xfId="0" applyFont="true" applyBorder="true" applyAlignment="true" applyProtection="false">
      <alignment horizontal="right" vertical="center" textRotation="0" wrapText="true" indent="0" shrinkToFit="false"/>
      <protection locked="true" hidden="false"/>
    </xf>
    <xf numFmtId="164" fontId="13" fillId="2" borderId="12" xfId="0" applyFont="true" applyBorder="true" applyAlignment="true" applyProtection="false">
      <alignment horizontal="right" vertical="center" textRotation="0" wrapText="false" indent="0" shrinkToFit="false"/>
      <protection locked="true" hidden="false"/>
    </xf>
    <xf numFmtId="164" fontId="13" fillId="2" borderId="13" xfId="0" applyFont="true" applyBorder="true" applyAlignment="true" applyProtection="false">
      <alignment horizontal="right" vertical="center" textRotation="0" wrapText="false" indent="0" shrinkToFit="false"/>
      <protection locked="true" hidden="false"/>
    </xf>
    <xf numFmtId="164" fontId="13" fillId="3" borderId="5" xfId="0" applyFont="true" applyBorder="true" applyAlignment="true" applyProtection="false">
      <alignment horizontal="right" vertical="center" textRotation="0" wrapText="false" indent="0" shrinkToFit="false"/>
      <protection locked="true" hidden="false"/>
    </xf>
    <xf numFmtId="164" fontId="36" fillId="2" borderId="0" xfId="0" applyFont="true" applyBorder="false" applyAlignment="true" applyProtection="false">
      <alignment horizontal="general" vertical="center" textRotation="0" wrapText="false" indent="0" shrinkToFit="false"/>
      <protection locked="true" hidden="false"/>
    </xf>
    <xf numFmtId="164" fontId="15" fillId="3" borderId="5" xfId="0" applyFont="true" applyBorder="true" applyAlignment="true" applyProtection="false">
      <alignment horizontal="justify" vertical="center" textRotation="0" wrapText="false" indent="0" shrinkToFit="false"/>
      <protection locked="true" hidden="false"/>
    </xf>
    <xf numFmtId="168" fontId="0" fillId="0" borderId="0" xfId="0" applyFont="false" applyBorder="false" applyAlignment="true" applyProtection="false">
      <alignment horizontal="general" vertical="bottom" textRotation="0" wrapText="true" indent="0" shrinkToFit="false"/>
      <protection locked="true" hidden="false"/>
    </xf>
    <xf numFmtId="168" fontId="8" fillId="2" borderId="0" xfId="37" applyFont="true" applyBorder="false" applyAlignment="false" applyProtection="false">
      <alignment horizontal="general" vertical="bottom" textRotation="0" wrapText="false" indent="0" shrinkToFit="false"/>
      <protection locked="true" hidden="false"/>
    </xf>
    <xf numFmtId="168" fontId="8" fillId="2" borderId="0" xfId="38" applyFont="true" applyBorder="false" applyAlignment="false" applyProtection="false">
      <alignment horizontal="general" vertical="bottom" textRotation="0" wrapText="false" indent="0" shrinkToFit="false"/>
      <protection locked="true" hidden="false"/>
    </xf>
    <xf numFmtId="164" fontId="13" fillId="3" borderId="11" xfId="0" applyFont="true" applyBorder="true" applyAlignment="true" applyProtection="false">
      <alignment horizontal="justify" vertical="center" textRotation="0" wrapText="false" indent="0" shrinkToFit="false"/>
      <protection locked="true" hidden="false"/>
    </xf>
    <xf numFmtId="164" fontId="36" fillId="2" borderId="0" xfId="0" applyFont="true" applyBorder="false" applyAlignment="false" applyProtection="false">
      <alignment horizontal="general" vertical="bottom" textRotation="0" wrapText="false" indent="0" shrinkToFit="false"/>
      <protection locked="true" hidden="false"/>
    </xf>
    <xf numFmtId="164" fontId="15" fillId="2" borderId="0" xfId="0" applyFont="true" applyBorder="false" applyAlignment="true" applyProtection="false">
      <alignment horizontal="right" vertical="center" textRotation="0" wrapText="false" indent="0" shrinkToFit="false"/>
      <protection locked="true" hidden="false"/>
    </xf>
    <xf numFmtId="164" fontId="15" fillId="2" borderId="7" xfId="0" applyFont="true" applyBorder="true" applyAlignment="true" applyProtection="false">
      <alignment horizontal="justify" vertical="center" textRotation="0" wrapText="false" indent="0" shrinkToFit="false"/>
      <protection locked="true" hidden="false"/>
    </xf>
    <xf numFmtId="168" fontId="15" fillId="2" borderId="4" xfId="0" applyFont="true" applyBorder="true" applyAlignment="true" applyProtection="false">
      <alignment horizontal="right" vertical="center" textRotation="0" wrapText="true" indent="0" shrinkToFit="false"/>
      <protection locked="true" hidden="false"/>
    </xf>
    <xf numFmtId="164" fontId="13" fillId="2" borderId="7" xfId="0" applyFont="true" applyBorder="true" applyAlignment="true" applyProtection="false">
      <alignment horizontal="justify" vertical="center" textRotation="0" wrapText="false" indent="0" shrinkToFit="false"/>
      <protection locked="true" hidden="false"/>
    </xf>
    <xf numFmtId="164" fontId="13" fillId="2" borderId="4" xfId="0" applyFont="true" applyBorder="true" applyAlignment="true" applyProtection="false">
      <alignment horizontal="right" vertical="center" textRotation="0" wrapText="true" indent="0" shrinkToFit="false"/>
      <protection locked="true" hidden="false"/>
    </xf>
    <xf numFmtId="164" fontId="13" fillId="2" borderId="8" xfId="0" applyFont="true" applyBorder="true" applyAlignment="true" applyProtection="false">
      <alignment horizontal="justify" vertical="center" textRotation="0" wrapText="false" indent="0" shrinkToFit="false"/>
      <protection locked="true" hidden="false"/>
    </xf>
    <xf numFmtId="164" fontId="13" fillId="3" borderId="13" xfId="0" applyFont="true" applyBorder="true" applyAlignment="true" applyProtection="false">
      <alignment horizontal="justify" vertical="center" textRotation="0" wrapText="false" indent="0" shrinkToFit="false"/>
      <protection locked="true" hidden="false"/>
    </xf>
    <xf numFmtId="164" fontId="33" fillId="2" borderId="0" xfId="0" applyFont="true" applyBorder="true" applyAlignment="true" applyProtection="false">
      <alignment horizontal="justify" vertical="center" textRotation="0" wrapText="false" indent="0" shrinkToFit="false"/>
      <protection locked="true" hidden="false"/>
    </xf>
    <xf numFmtId="164" fontId="15" fillId="2" borderId="0" xfId="0" applyFont="true" applyBorder="true" applyAlignment="true" applyProtection="false">
      <alignment horizontal="general" vertical="center" textRotation="0" wrapText="false" indent="0" shrinkToFit="false"/>
      <protection locked="true" hidden="false"/>
    </xf>
    <xf numFmtId="164" fontId="0" fillId="3" borderId="1" xfId="0" applyFont="true" applyBorder="true" applyAlignment="true" applyProtection="false">
      <alignment horizontal="left" vertical="center" textRotation="0" wrapText="false" indent="0" shrinkToFit="false"/>
      <protection locked="true" hidden="false"/>
    </xf>
    <xf numFmtId="164" fontId="15" fillId="3" borderId="11" xfId="0" applyFont="true" applyBorder="true" applyAlignment="true" applyProtection="false">
      <alignment horizontal="center" vertical="center" textRotation="0" wrapText="false" indent="0" shrinkToFit="false"/>
      <protection locked="true" hidden="false"/>
    </xf>
    <xf numFmtId="164" fontId="15" fillId="3" borderId="13" xfId="0" applyFont="true" applyBorder="true" applyAlignment="true" applyProtection="false">
      <alignment horizontal="center" vertical="center" textRotation="0" wrapText="false" indent="0" shrinkToFit="false"/>
      <protection locked="true" hidden="false"/>
    </xf>
    <xf numFmtId="172" fontId="13" fillId="2" borderId="4" xfId="0" applyFont="true" applyBorder="true" applyAlignment="true" applyProtection="false">
      <alignment horizontal="right" vertical="center" textRotation="0" wrapText="false" indent="0" shrinkToFit="false"/>
      <protection locked="true" hidden="false"/>
    </xf>
    <xf numFmtId="164" fontId="13" fillId="2" borderId="4" xfId="0" applyFont="true" applyBorder="true" applyAlignment="true" applyProtection="false">
      <alignment horizontal="right" vertical="center" textRotation="0" wrapText="false" indent="0" shrinkToFit="false"/>
      <protection locked="true" hidden="false"/>
    </xf>
    <xf numFmtId="164" fontId="15" fillId="2" borderId="9" xfId="0" applyFont="true" applyBorder="true" applyAlignment="true" applyProtection="false">
      <alignment horizontal="left" vertical="center" textRotation="0" wrapText="false" indent="0" shrinkToFit="false"/>
      <protection locked="true" hidden="false"/>
    </xf>
    <xf numFmtId="168" fontId="15" fillId="2" borderId="5" xfId="0" applyFont="true" applyBorder="true" applyAlignment="true" applyProtection="false">
      <alignment horizontal="right" vertical="center" textRotation="0" wrapText="false" indent="0" shrinkToFit="false"/>
      <protection locked="true" hidden="false"/>
    </xf>
    <xf numFmtId="168" fontId="15" fillId="2" borderId="33" xfId="0" applyFont="true" applyBorder="true" applyAlignment="true" applyProtection="false">
      <alignment horizontal="right" vertical="center" textRotation="0" wrapText="false" indent="0" shrinkToFit="false"/>
      <protection locked="true" hidden="false"/>
    </xf>
    <xf numFmtId="173" fontId="15" fillId="2" borderId="5" xfId="0" applyFont="true" applyBorder="true" applyAlignment="true" applyProtection="false">
      <alignment horizontal="right" vertical="center" textRotation="0" wrapText="false" indent="0" shrinkToFit="false"/>
      <protection locked="true" hidden="false"/>
    </xf>
    <xf numFmtId="164" fontId="15" fillId="3" borderId="11" xfId="0" applyFont="true" applyBorder="true" applyAlignment="true" applyProtection="false">
      <alignment horizontal="right" vertical="center" textRotation="0" wrapText="false" indent="0" shrinkToFit="false"/>
      <protection locked="true" hidden="false"/>
    </xf>
    <xf numFmtId="164" fontId="13" fillId="2" borderId="0" xfId="0" applyFont="true" applyBorder="false" applyAlignment="true" applyProtection="false">
      <alignment horizontal="justify" vertical="center" textRotation="0" wrapText="false" indent="0" shrinkToFit="false"/>
      <protection locked="true" hidden="false"/>
    </xf>
    <xf numFmtId="164" fontId="13" fillId="2" borderId="0" xfId="0" applyFont="true" applyBorder="true" applyAlignment="true" applyProtection="false">
      <alignment horizontal="left" vertical="center" textRotation="0" wrapText="false" indent="0" shrinkToFit="false"/>
      <protection locked="true" hidden="false"/>
    </xf>
    <xf numFmtId="164" fontId="15" fillId="3" borderId="6" xfId="0" applyFont="true" applyBorder="true" applyAlignment="true" applyProtection="false">
      <alignment horizontal="right" vertical="center" textRotation="0" wrapText="true" indent="1" shrinkToFit="false"/>
      <protection locked="true" hidden="false"/>
    </xf>
    <xf numFmtId="164" fontId="15" fillId="3" borderId="33" xfId="0" applyFont="true" applyBorder="true" applyAlignment="true" applyProtection="false">
      <alignment horizontal="right" vertical="center" textRotation="0" wrapText="true" indent="0" shrinkToFit="false"/>
      <protection locked="true" hidden="false"/>
    </xf>
    <xf numFmtId="168" fontId="15" fillId="2" borderId="0" xfId="0" applyFont="true" applyBorder="false" applyAlignment="true" applyProtection="false">
      <alignment horizontal="right" vertical="center" textRotation="0" wrapText="true" indent="0" shrinkToFit="false"/>
      <protection locked="true" hidden="false"/>
    </xf>
    <xf numFmtId="168" fontId="13" fillId="2" borderId="0" xfId="0" applyFont="true" applyBorder="false" applyAlignment="true" applyProtection="false">
      <alignment horizontal="right" vertical="center" textRotation="0" wrapText="true" indent="0" shrinkToFit="false"/>
      <protection locked="true" hidden="false"/>
    </xf>
    <xf numFmtId="164" fontId="13" fillId="2" borderId="0" xfId="0" applyFont="true" applyBorder="false" applyAlignment="true" applyProtection="false">
      <alignment horizontal="right" vertical="center" textRotation="0" wrapText="true" indent="0" shrinkToFit="false"/>
      <protection locked="true" hidden="false"/>
    </xf>
    <xf numFmtId="168" fontId="13" fillId="2" borderId="10" xfId="0" applyFont="true" applyBorder="true" applyAlignment="true" applyProtection="false">
      <alignment horizontal="right" vertical="center" textRotation="0" wrapText="true" indent="0" shrinkToFit="false"/>
      <protection locked="true" hidden="false"/>
    </xf>
    <xf numFmtId="164" fontId="13" fillId="3" borderId="11" xfId="0" applyFont="true" applyBorder="true" applyAlignment="true" applyProtection="false">
      <alignment horizontal="left" vertical="center" textRotation="0" wrapText="true" indent="0" shrinkToFit="false"/>
      <protection locked="true" hidden="false"/>
    </xf>
    <xf numFmtId="164" fontId="13" fillId="3" borderId="9" xfId="0" applyFont="true" applyBorder="true" applyAlignment="true" applyProtection="false">
      <alignment horizontal="right" vertical="center" textRotation="0" wrapText="true" indent="0" shrinkToFit="false"/>
      <protection locked="true" hidden="false"/>
    </xf>
    <xf numFmtId="164" fontId="13" fillId="3" borderId="6" xfId="0" applyFont="true" applyBorder="true" applyAlignment="true" applyProtection="false">
      <alignment horizontal="right" vertical="center" textRotation="0" wrapText="true" indent="0" shrinkToFit="false"/>
      <protection locked="true" hidden="false"/>
    </xf>
    <xf numFmtId="164" fontId="13" fillId="3" borderId="5" xfId="0" applyFont="true" applyBorder="true" applyAlignment="true" applyProtection="false">
      <alignment horizontal="right" vertical="center" textRotation="0" wrapText="true" indent="0" shrinkToFit="false"/>
      <protection locked="true" hidden="false"/>
    </xf>
    <xf numFmtId="164" fontId="15" fillId="2" borderId="0" xfId="0" applyFont="true" applyBorder="true" applyAlignment="true" applyProtection="false">
      <alignment horizontal="right" vertical="center" textRotation="0" wrapText="false" indent="0" shrinkToFit="false"/>
      <protection locked="true" hidden="false"/>
    </xf>
    <xf numFmtId="164" fontId="15" fillId="3" borderId="6" xfId="0" applyFont="true" applyBorder="true" applyAlignment="true" applyProtection="false">
      <alignment horizontal="right" vertical="center" textRotation="0" wrapText="false" indent="0" shrinkToFit="false"/>
      <protection locked="true" hidden="false"/>
    </xf>
    <xf numFmtId="164" fontId="15" fillId="3" borderId="33" xfId="0" applyFont="true" applyBorder="true" applyAlignment="true" applyProtection="false">
      <alignment horizontal="right" vertical="center" textRotation="0" wrapText="false" indent="0" shrinkToFit="false"/>
      <protection locked="true" hidden="false"/>
    </xf>
    <xf numFmtId="168" fontId="13" fillId="0" borderId="0" xfId="0" applyFont="true" applyBorder="true" applyAlignment="true" applyProtection="false">
      <alignment horizontal="right" vertical="center" textRotation="0" wrapText="false" indent="0" shrinkToFit="false"/>
      <protection locked="true" hidden="false"/>
    </xf>
    <xf numFmtId="168" fontId="8" fillId="2" borderId="12" xfId="0" applyFont="true" applyBorder="true" applyAlignment="true" applyProtection="false">
      <alignment horizontal="right" vertical="center" textRotation="0" wrapText="false" indent="0" shrinkToFit="false"/>
      <protection locked="true" hidden="false"/>
    </xf>
    <xf numFmtId="180" fontId="13" fillId="2" borderId="0" xfId="0" applyFont="true" applyBorder="true" applyAlignment="true" applyProtection="false">
      <alignment horizontal="right" vertical="center" textRotation="0" wrapText="false" indent="0" shrinkToFit="false"/>
      <protection locked="true" hidden="false"/>
    </xf>
    <xf numFmtId="180" fontId="8" fillId="2" borderId="12" xfId="0" applyFont="true" applyBorder="true" applyAlignment="true" applyProtection="false">
      <alignment horizontal="right" vertical="center" textRotation="0" wrapText="false" indent="0" shrinkToFit="false"/>
      <protection locked="true" hidden="false"/>
    </xf>
    <xf numFmtId="164" fontId="13" fillId="3" borderId="33" xfId="0" applyFont="true" applyBorder="true" applyAlignment="true" applyProtection="false">
      <alignment horizontal="left" vertical="center" textRotation="0" wrapText="false" indent="0" shrinkToFit="false"/>
      <protection locked="true" hidden="false"/>
    </xf>
    <xf numFmtId="164" fontId="13" fillId="2" borderId="0" xfId="0" applyFont="true" applyBorder="true" applyAlignment="true" applyProtection="false">
      <alignment horizontal="left" vertical="center" textRotation="0" wrapText="true" indent="0" shrinkToFit="false"/>
      <protection locked="true" hidden="false"/>
    </xf>
    <xf numFmtId="164" fontId="13" fillId="3" borderId="3" xfId="0" applyFont="true" applyBorder="true" applyAlignment="true" applyProtection="false">
      <alignment horizontal="center" vertical="center" textRotation="0" wrapText="false" indent="0" shrinkToFit="false"/>
      <protection locked="true" hidden="false"/>
    </xf>
    <xf numFmtId="164" fontId="15" fillId="3" borderId="4" xfId="0" applyFont="true" applyBorder="true" applyAlignment="true" applyProtection="false">
      <alignment horizontal="center" vertical="center" textRotation="0" wrapText="false" indent="0" shrinkToFit="false"/>
      <protection locked="true" hidden="false"/>
    </xf>
    <xf numFmtId="164" fontId="15" fillId="3" borderId="4" xfId="0" applyFont="true" applyBorder="true" applyAlignment="true" applyProtection="false">
      <alignment horizontal="center" vertical="center" textRotation="0" wrapText="true" indent="0" shrinkToFit="false"/>
      <protection locked="true" hidden="false"/>
    </xf>
    <xf numFmtId="164" fontId="13" fillId="3" borderId="4" xfId="0" applyFont="true" applyBorder="true" applyAlignment="true" applyProtection="false">
      <alignment horizontal="center" vertical="center" textRotation="0" wrapText="false" indent="0" shrinkToFit="false"/>
      <protection locked="true" hidden="false"/>
    </xf>
    <xf numFmtId="181" fontId="15" fillId="3" borderId="12" xfId="0" applyFont="true" applyBorder="true" applyAlignment="true" applyProtection="false">
      <alignment horizontal="center" vertical="center" textRotation="0" wrapText="false" indent="0" shrinkToFit="false"/>
      <protection locked="true" hidden="false"/>
    </xf>
    <xf numFmtId="168" fontId="13" fillId="3" borderId="13" xfId="0" applyFont="true" applyBorder="true" applyAlignment="true" applyProtection="false">
      <alignment horizontal="right" vertical="center" textRotation="0" wrapText="false" indent="0" shrinkToFit="false"/>
      <protection locked="true" hidden="false"/>
    </xf>
    <xf numFmtId="164" fontId="15" fillId="2" borderId="10" xfId="0" applyFont="true" applyBorder="true" applyAlignment="true" applyProtection="false">
      <alignment horizontal="general" vertical="center" textRotation="0" wrapText="false" indent="0" shrinkToFit="false"/>
      <protection locked="true" hidden="false"/>
    </xf>
    <xf numFmtId="164" fontId="33" fillId="3" borderId="8" xfId="0" applyFont="true" applyBorder="true" applyAlignment="true" applyProtection="false">
      <alignment horizontal="left" vertical="center" textRotation="0" wrapText="false" indent="0" shrinkToFit="false"/>
      <protection locked="true" hidden="false"/>
    </xf>
    <xf numFmtId="164" fontId="15" fillId="3" borderId="0" xfId="0" applyFont="true" applyBorder="false" applyAlignment="true" applyProtection="false">
      <alignment horizontal="center" vertical="center" textRotation="0" wrapText="true" indent="0" shrinkToFit="false"/>
      <protection locked="true" hidden="false"/>
    </xf>
    <xf numFmtId="164" fontId="15" fillId="3" borderId="6" xfId="0" applyFont="true" applyBorder="true" applyAlignment="true" applyProtection="false">
      <alignment horizontal="center" vertical="center" textRotation="0" wrapText="true" indent="0" shrinkToFit="false"/>
      <protection locked="true" hidden="false"/>
    </xf>
    <xf numFmtId="164" fontId="13" fillId="2" borderId="7" xfId="0" applyFont="true" applyBorder="true" applyAlignment="true" applyProtection="false">
      <alignment horizontal="left" vertical="center" textRotation="0" wrapText="true" indent="0" shrinkToFit="false"/>
      <protection locked="true" hidden="false"/>
    </xf>
    <xf numFmtId="164" fontId="15" fillId="2" borderId="9" xfId="0" applyFont="true" applyBorder="true" applyAlignment="true" applyProtection="false">
      <alignment horizontal="center" vertical="center" textRotation="0" wrapText="true" indent="0" shrinkToFit="false"/>
      <protection locked="true" hidden="false"/>
    </xf>
    <xf numFmtId="168" fontId="15" fillId="2" borderId="6" xfId="0" applyFont="true" applyBorder="true" applyAlignment="true" applyProtection="false">
      <alignment horizontal="right" vertical="center" textRotation="0" wrapText="false" indent="0" shrinkToFit="false"/>
      <protection locked="true" hidden="false"/>
    </xf>
    <xf numFmtId="164" fontId="15" fillId="3" borderId="8" xfId="0" applyFont="true" applyBorder="true" applyAlignment="true" applyProtection="false">
      <alignment horizontal="center" vertical="center" textRotation="0" wrapText="true" indent="0" shrinkToFit="false"/>
      <protection locked="true" hidden="false"/>
    </xf>
    <xf numFmtId="164" fontId="15" fillId="3" borderId="10" xfId="0" applyFont="true" applyBorder="true" applyAlignment="true" applyProtection="false">
      <alignment horizontal="right" vertical="center" textRotation="0" wrapText="false" indent="0" shrinkToFit="false"/>
      <protection locked="true" hidden="false"/>
    </xf>
    <xf numFmtId="164" fontId="15" fillId="3" borderId="5" xfId="0" applyFont="true" applyBorder="true" applyAlignment="true" applyProtection="false">
      <alignment horizontal="left" vertical="center" textRotation="0" wrapText="true" indent="0" shrinkToFit="false"/>
      <protection locked="true" hidden="false"/>
    </xf>
    <xf numFmtId="164" fontId="15" fillId="2" borderId="7" xfId="0" applyFont="true" applyBorder="true" applyAlignment="true" applyProtection="false">
      <alignment horizontal="left" vertical="center" textRotation="0" wrapText="false" indent="0" shrinkToFit="false"/>
      <protection locked="true" hidden="false"/>
    </xf>
    <xf numFmtId="168" fontId="17" fillId="2" borderId="4" xfId="0" applyFont="true" applyBorder="true" applyAlignment="true" applyProtection="false">
      <alignment horizontal="right" vertical="center" textRotation="0" wrapText="true" indent="0" shrinkToFit="false"/>
      <protection locked="true" hidden="false"/>
    </xf>
    <xf numFmtId="168" fontId="8" fillId="2" borderId="4" xfId="0" applyFont="true" applyBorder="true" applyAlignment="true" applyProtection="false">
      <alignment horizontal="right" vertical="center" textRotation="0" wrapText="true" indent="0" shrinkToFit="false"/>
      <protection locked="true" hidden="false"/>
    </xf>
    <xf numFmtId="168" fontId="8" fillId="2" borderId="11" xfId="0" applyFont="true" applyBorder="true" applyAlignment="true" applyProtection="false">
      <alignment horizontal="right" vertical="center" textRotation="0" wrapText="true" indent="0" shrinkToFit="false"/>
      <protection locked="true" hidden="false"/>
    </xf>
    <xf numFmtId="164" fontId="13" fillId="3" borderId="11" xfId="0" applyFont="true" applyBorder="true" applyAlignment="true" applyProtection="false">
      <alignment horizontal="right"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left" vertical="center" textRotation="0" wrapText="false" indent="0" shrinkToFit="false"/>
      <protection locked="true" hidden="false"/>
    </xf>
    <xf numFmtId="164" fontId="15" fillId="3" borderId="1" xfId="0" applyFont="true" applyBorder="true" applyAlignment="true" applyProtection="false">
      <alignment horizontal="right" vertical="center" textRotation="0" wrapText="true" indent="0" shrinkToFit="false"/>
      <protection locked="true" hidden="false"/>
    </xf>
    <xf numFmtId="164" fontId="15" fillId="2" borderId="5" xfId="0" applyFont="true" applyBorder="true" applyAlignment="true" applyProtection="false">
      <alignment horizontal="justify" vertical="center" textRotation="0" wrapText="true" indent="0" shrinkToFit="false"/>
      <protection locked="true" hidden="false"/>
    </xf>
    <xf numFmtId="168" fontId="15" fillId="2" borderId="9" xfId="0" applyFont="true" applyBorder="true" applyAlignment="true" applyProtection="false">
      <alignment horizontal="right" vertical="center" textRotation="0" wrapText="true" indent="0" shrinkToFit="false"/>
      <protection locked="true" hidden="false"/>
    </xf>
    <xf numFmtId="168" fontId="15" fillId="2" borderId="6" xfId="0" applyFont="true" applyBorder="true" applyAlignment="true" applyProtection="false">
      <alignment horizontal="right" vertical="center" textRotation="0" wrapText="true" indent="0" shrinkToFit="false"/>
      <protection locked="true" hidden="false"/>
    </xf>
    <xf numFmtId="168" fontId="15" fillId="2" borderId="33" xfId="0" applyFont="true" applyBorder="true" applyAlignment="true" applyProtection="false">
      <alignment horizontal="right" vertical="center" textRotation="0" wrapText="true" indent="0" shrinkToFit="false"/>
      <protection locked="true" hidden="false"/>
    </xf>
    <xf numFmtId="168" fontId="13" fillId="2" borderId="33" xfId="0" applyFont="true" applyBorder="true" applyAlignment="true" applyProtection="false">
      <alignment horizontal="right" vertical="center" textRotation="0" wrapText="true" indent="0" shrinkToFit="false"/>
      <protection locked="true" hidden="false"/>
    </xf>
    <xf numFmtId="164" fontId="0" fillId="3" borderId="9" xfId="0" applyFont="true" applyBorder="true" applyAlignment="true" applyProtection="false">
      <alignment horizontal="left" vertical="center" textRotation="0" wrapText="false" indent="0" shrinkToFit="false"/>
      <protection locked="true" hidden="false"/>
    </xf>
    <xf numFmtId="164" fontId="15" fillId="3" borderId="14" xfId="0" applyFont="true" applyBorder="true" applyAlignment="true" applyProtection="false">
      <alignment horizontal="center" vertical="center" textRotation="0" wrapText="true" indent="0" shrinkToFit="false"/>
      <protection locked="true" hidden="false"/>
    </xf>
    <xf numFmtId="168" fontId="15" fillId="2" borderId="7" xfId="0" applyFont="true" applyBorder="true" applyAlignment="true" applyProtection="false">
      <alignment horizontal="right" vertical="center" textRotation="0" wrapText="false" indent="0" shrinkToFit="false"/>
      <protection locked="true" hidden="false"/>
    </xf>
    <xf numFmtId="168" fontId="15" fillId="2" borderId="0" xfId="0" applyFont="true" applyBorder="true" applyAlignment="true" applyProtection="false">
      <alignment horizontal="right" vertical="center" textRotation="0" wrapText="false" indent="0" shrinkToFit="false"/>
      <protection locked="true" hidden="false"/>
    </xf>
    <xf numFmtId="164" fontId="15" fillId="2" borderId="7" xfId="0" applyFont="true" applyBorder="true" applyAlignment="true" applyProtection="false">
      <alignment horizontal="left" vertical="center" textRotation="0" wrapText="true" indent="0" shrinkToFit="false"/>
      <protection locked="true" hidden="false"/>
    </xf>
    <xf numFmtId="164" fontId="15" fillId="2" borderId="7" xfId="0" applyFont="true" applyBorder="true" applyAlignment="true" applyProtection="false">
      <alignment horizontal="right" vertical="center" textRotation="0" wrapText="false" indent="0" shrinkToFit="false"/>
      <protection locked="true" hidden="false"/>
    </xf>
    <xf numFmtId="164" fontId="15" fillId="2" borderId="12" xfId="0" applyFont="true" applyBorder="true" applyAlignment="true" applyProtection="false">
      <alignment horizontal="right" vertical="center" textRotation="0" wrapText="false" indent="0" shrinkToFit="false"/>
      <protection locked="true" hidden="false"/>
    </xf>
    <xf numFmtId="164" fontId="15" fillId="2" borderId="8" xfId="0" applyFont="true" applyBorder="true" applyAlignment="true" applyProtection="false">
      <alignment horizontal="left" vertical="center" textRotation="0" wrapText="true" indent="0" shrinkToFit="false"/>
      <protection locked="true" hidden="false"/>
    </xf>
    <xf numFmtId="164" fontId="15" fillId="3" borderId="8" xfId="0" applyFont="true" applyBorder="true" applyAlignment="true" applyProtection="false">
      <alignment horizontal="left" vertical="center" textRotation="0" wrapText="true" indent="0" shrinkToFit="false"/>
      <protection locked="true" hidden="false"/>
    </xf>
    <xf numFmtId="164" fontId="15" fillId="3" borderId="8" xfId="0" applyFont="true" applyBorder="true" applyAlignment="true" applyProtection="false">
      <alignment horizontal="right" vertical="center" textRotation="0" wrapText="false" indent="0" shrinkToFit="false"/>
      <protection locked="true" hidden="false"/>
    </xf>
    <xf numFmtId="168" fontId="0" fillId="2"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15" fillId="3" borderId="34" xfId="0" applyFont="true" applyBorder="true" applyAlignment="true" applyProtection="false">
      <alignment horizontal="center" vertical="center" textRotation="0" wrapText="true" indent="0" shrinkToFit="false"/>
      <protection locked="true" hidden="false"/>
    </xf>
    <xf numFmtId="164" fontId="15" fillId="3" borderId="35" xfId="0" applyFont="true" applyBorder="true" applyAlignment="true" applyProtection="false">
      <alignment horizontal="center" vertical="center" textRotation="0" wrapText="true" indent="0" shrinkToFit="false"/>
      <protection locked="true" hidden="false"/>
    </xf>
    <xf numFmtId="168" fontId="13" fillId="2" borderId="34" xfId="0" applyFont="true" applyBorder="true" applyAlignment="true" applyProtection="false">
      <alignment horizontal="right" vertical="center" textRotation="0" wrapText="false" indent="0" shrinkToFit="false"/>
      <protection locked="true" hidden="false"/>
    </xf>
    <xf numFmtId="168" fontId="13" fillId="2" borderId="35" xfId="0" applyFont="true" applyBorder="true" applyAlignment="true" applyProtection="false">
      <alignment horizontal="right" vertical="center" textRotation="0" wrapText="false" indent="0" shrinkToFit="false"/>
      <protection locked="true" hidden="false"/>
    </xf>
    <xf numFmtId="168" fontId="13" fillId="2" borderId="36" xfId="0" applyFont="true" applyBorder="true" applyAlignment="true" applyProtection="false">
      <alignment horizontal="right" vertical="center" textRotation="0" wrapText="false" indent="0" shrinkToFit="false"/>
      <protection locked="true" hidden="false"/>
    </xf>
    <xf numFmtId="168" fontId="13" fillId="2" borderId="37" xfId="0" applyFont="true" applyBorder="true" applyAlignment="true" applyProtection="false">
      <alignment horizontal="right" vertical="center" textRotation="0" wrapText="false" indent="0" shrinkToFit="false"/>
      <protection locked="true" hidden="false"/>
    </xf>
    <xf numFmtId="168" fontId="15" fillId="2" borderId="36" xfId="0" applyFont="true" applyBorder="true" applyAlignment="true" applyProtection="false">
      <alignment horizontal="right" vertical="center" textRotation="0" wrapText="false" indent="0" shrinkToFit="false"/>
      <protection locked="true" hidden="false"/>
    </xf>
    <xf numFmtId="168" fontId="15" fillId="2" borderId="37" xfId="0" applyFont="true" applyBorder="true" applyAlignment="true" applyProtection="false">
      <alignment horizontal="right" vertical="center" textRotation="0" wrapText="false" indent="0" shrinkToFit="false"/>
      <protection locked="true" hidden="false"/>
    </xf>
    <xf numFmtId="164" fontId="13" fillId="2" borderId="7" xfId="0" applyFont="true" applyBorder="true" applyAlignment="true" applyProtection="false">
      <alignment horizontal="right" vertical="center" textRotation="0" wrapText="true" indent="0" shrinkToFit="false"/>
      <protection locked="true" hidden="false"/>
    </xf>
    <xf numFmtId="164" fontId="13" fillId="2" borderId="36" xfId="0" applyFont="true" applyBorder="true" applyAlignment="true" applyProtection="false">
      <alignment horizontal="right" vertical="center" textRotation="0" wrapText="true" indent="0" shrinkToFit="false"/>
      <protection locked="true" hidden="false"/>
    </xf>
    <xf numFmtId="164" fontId="13" fillId="2" borderId="37" xfId="0" applyFont="true" applyBorder="true" applyAlignment="true" applyProtection="false">
      <alignment horizontal="right" vertical="center" textRotation="0" wrapText="true" indent="0" shrinkToFit="false"/>
      <protection locked="true" hidden="false"/>
    </xf>
    <xf numFmtId="168" fontId="15" fillId="2" borderId="38" xfId="0" applyFont="true" applyBorder="true" applyAlignment="true" applyProtection="false">
      <alignment horizontal="right" vertical="center" textRotation="0" wrapText="false" indent="0" shrinkToFit="false"/>
      <protection locked="true" hidden="false"/>
    </xf>
    <xf numFmtId="168" fontId="15" fillId="2" borderId="39" xfId="0" applyFont="true" applyBorder="true" applyAlignment="true" applyProtection="false">
      <alignment horizontal="right" vertical="center" textRotation="0" wrapText="false" indent="0" shrinkToFit="false"/>
      <protection locked="true" hidden="false"/>
    </xf>
    <xf numFmtId="164" fontId="15" fillId="3" borderId="9" xfId="0" applyFont="true" applyBorder="true" applyAlignment="true" applyProtection="false">
      <alignment horizontal="left" vertical="center" textRotation="0" wrapText="true" indent="0" shrinkToFit="false"/>
      <protection locked="true" hidden="false"/>
    </xf>
    <xf numFmtId="164" fontId="15" fillId="3" borderId="10" xfId="0" applyFont="true" applyBorder="true" applyAlignment="true" applyProtection="false">
      <alignment horizontal="left" vertical="center" textRotation="0" wrapText="true" indent="0" shrinkToFit="false"/>
      <protection locked="true" hidden="false"/>
    </xf>
    <xf numFmtId="164" fontId="15" fillId="3" borderId="38" xfId="0" applyFont="true" applyBorder="true" applyAlignment="true" applyProtection="false">
      <alignment horizontal="left" vertical="center" textRotation="0" wrapText="true" indent="0" shrinkToFit="false"/>
      <protection locked="true" hidden="false"/>
    </xf>
    <xf numFmtId="164" fontId="15" fillId="3" borderId="39"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false" indent="0" shrinkToFit="false"/>
      <protection locked="true" hidden="false"/>
    </xf>
    <xf numFmtId="164" fontId="15" fillId="2" borderId="9" xfId="0" applyFont="true" applyBorder="true" applyAlignment="true" applyProtection="false">
      <alignment horizontal="left" vertical="center" textRotation="0" wrapText="true" indent="0" shrinkToFit="false"/>
      <protection locked="true" hidden="false"/>
    </xf>
    <xf numFmtId="168" fontId="15" fillId="2" borderId="9" xfId="0" applyFont="true" applyBorder="true" applyAlignment="true" applyProtection="false">
      <alignment horizontal="right" vertical="center" textRotation="0" wrapText="false" indent="0" shrinkToFit="false"/>
      <protection locked="true" hidden="false"/>
    </xf>
    <xf numFmtId="177" fontId="13" fillId="0" borderId="0" xfId="0" applyFont="true" applyBorder="true" applyAlignment="true" applyProtection="false">
      <alignment horizontal="general" vertical="bottom" textRotation="0" wrapText="true" indent="0" shrinkToFit="false"/>
      <protection locked="true" hidden="false"/>
    </xf>
    <xf numFmtId="168" fontId="0" fillId="2" borderId="2" xfId="0" applyFont="false" applyBorder="true" applyAlignment="false" applyProtection="false">
      <alignment horizontal="general" vertical="bottom" textRotation="0" wrapText="false" indent="0" shrinkToFit="false"/>
      <protection locked="true" hidden="false"/>
    </xf>
    <xf numFmtId="164" fontId="0" fillId="2" borderId="14" xfId="0" applyFont="false" applyBorder="true" applyAlignment="false" applyProtection="false">
      <alignment horizontal="general" vertical="bottom" textRotation="0" wrapText="false" indent="0" shrinkToFit="false"/>
      <protection locked="true" hidden="false"/>
    </xf>
    <xf numFmtId="168" fontId="0" fillId="2" borderId="0" xfId="0" applyFont="false" applyBorder="true" applyAlignment="false" applyProtection="false">
      <alignment horizontal="general" vertical="bottom" textRotation="0" wrapText="false" indent="0" shrinkToFit="false"/>
      <protection locked="true" hidden="false"/>
    </xf>
    <xf numFmtId="164" fontId="0" fillId="2" borderId="12" xfId="0" applyFont="false" applyBorder="true" applyAlignment="false" applyProtection="false">
      <alignment horizontal="general" vertical="bottom" textRotation="0" wrapText="false" indent="0" shrinkToFit="false"/>
      <protection locked="true" hidden="false"/>
    </xf>
    <xf numFmtId="168" fontId="11" fillId="2" borderId="0" xfId="0" applyFont="true" applyBorder="true" applyAlignment="false" applyProtection="false">
      <alignment horizontal="general" vertical="bottom" textRotation="0" wrapText="false" indent="0" shrinkToFit="false"/>
      <protection locked="true" hidden="false"/>
    </xf>
    <xf numFmtId="164" fontId="11" fillId="2" borderId="12" xfId="0" applyFont="true" applyBorder="true" applyAlignment="false" applyProtection="false">
      <alignment horizontal="general" vertical="bottom" textRotation="0" wrapText="false" indent="0" shrinkToFit="false"/>
      <protection locked="true" hidden="false"/>
    </xf>
    <xf numFmtId="168" fontId="0" fillId="2" borderId="10" xfId="0" applyFont="false" applyBorder="true" applyAlignment="false" applyProtection="false">
      <alignment horizontal="general" vertical="bottom" textRotation="0" wrapText="false" indent="0" shrinkToFit="false"/>
      <protection locked="true" hidden="false"/>
    </xf>
    <xf numFmtId="164" fontId="0" fillId="2" borderId="13" xfId="0" applyFont="false" applyBorder="true" applyAlignment="false" applyProtection="false">
      <alignment horizontal="general" vertical="bottom" textRotation="0" wrapText="false" indent="0" shrinkToFit="false"/>
      <protection locked="true" hidden="false"/>
    </xf>
    <xf numFmtId="164" fontId="13" fillId="2" borderId="0" xfId="0" applyFont="true" applyBorder="false" applyAlignment="true" applyProtection="false">
      <alignment horizontal="left" vertical="bottom" textRotation="0" wrapText="false" indent="0" shrinkToFit="false"/>
      <protection locked="true" hidden="false"/>
    </xf>
    <xf numFmtId="164" fontId="15" fillId="3" borderId="9" xfId="0" applyFont="true" applyBorder="true" applyAlignment="true" applyProtection="false">
      <alignment horizontal="left" vertical="center" textRotation="0" wrapText="false" indent="0" shrinkToFit="false"/>
      <protection locked="true" hidden="false"/>
    </xf>
    <xf numFmtId="168" fontId="13" fillId="2" borderId="1" xfId="0" applyFont="true" applyBorder="true" applyAlignment="true" applyProtection="false">
      <alignment horizontal="right" vertical="center" textRotation="0" wrapText="true" indent="1" shrinkToFit="false"/>
      <protection locked="true" hidden="false"/>
    </xf>
    <xf numFmtId="168" fontId="13" fillId="2" borderId="2" xfId="0" applyFont="true" applyBorder="true" applyAlignment="true" applyProtection="false">
      <alignment horizontal="right" vertical="center" textRotation="0" wrapText="true" indent="1" shrinkToFit="false"/>
      <protection locked="true" hidden="false"/>
    </xf>
    <xf numFmtId="168" fontId="13" fillId="2" borderId="14" xfId="0" applyFont="true" applyBorder="true" applyAlignment="true" applyProtection="false">
      <alignment horizontal="right" vertical="center" textRotation="0" wrapText="true" indent="1" shrinkToFit="false"/>
      <protection locked="true" hidden="false"/>
    </xf>
    <xf numFmtId="168" fontId="13" fillId="2" borderId="7" xfId="0" applyFont="true" applyBorder="true" applyAlignment="true" applyProtection="false">
      <alignment horizontal="right" vertical="center" textRotation="0" wrapText="true" indent="1" shrinkToFit="false"/>
      <protection locked="true" hidden="false"/>
    </xf>
    <xf numFmtId="168" fontId="13" fillId="2" borderId="0" xfId="0" applyFont="true" applyBorder="true" applyAlignment="true" applyProtection="false">
      <alignment horizontal="right" vertical="center" textRotation="0" wrapText="true" indent="1" shrinkToFit="false"/>
      <protection locked="true" hidden="false"/>
    </xf>
    <xf numFmtId="168" fontId="13" fillId="2" borderId="12" xfId="0" applyFont="true" applyBorder="true" applyAlignment="true" applyProtection="false">
      <alignment horizontal="right" vertical="center" textRotation="0" wrapText="true" indent="1" shrinkToFit="false"/>
      <protection locked="true" hidden="false"/>
    </xf>
    <xf numFmtId="168" fontId="15" fillId="2" borderId="8" xfId="0" applyFont="true" applyBorder="true" applyAlignment="true" applyProtection="false">
      <alignment horizontal="right" vertical="center" textRotation="0" wrapText="true" indent="1" shrinkToFit="false"/>
      <protection locked="true" hidden="false"/>
    </xf>
    <xf numFmtId="168" fontId="15" fillId="2" borderId="10" xfId="0" applyFont="true" applyBorder="true" applyAlignment="true" applyProtection="false">
      <alignment horizontal="right" vertical="center" textRotation="0" wrapText="true" indent="1" shrinkToFit="false"/>
      <protection locked="true" hidden="false"/>
    </xf>
    <xf numFmtId="168" fontId="15" fillId="2" borderId="13" xfId="0" applyFont="true" applyBorder="true" applyAlignment="true" applyProtection="false">
      <alignment horizontal="right" vertical="center" textRotation="0" wrapText="true" indent="1" shrinkToFit="false"/>
      <protection locked="true" hidden="false"/>
    </xf>
    <xf numFmtId="164" fontId="8" fillId="2" borderId="2" xfId="0" applyFont="true" applyBorder="true" applyAlignment="true" applyProtection="false">
      <alignment horizontal="left" vertical="center" textRotation="0" wrapText="true" indent="0" shrinkToFit="false"/>
      <protection locked="true" hidden="false"/>
    </xf>
    <xf numFmtId="164" fontId="15" fillId="3" borderId="5" xfId="0" applyFont="true" applyBorder="true" applyAlignment="true" applyProtection="false">
      <alignment horizontal="left" vertical="center" textRotation="0" wrapText="false" indent="0" shrinkToFit="false"/>
      <protection locked="true" hidden="false"/>
    </xf>
    <xf numFmtId="179" fontId="13" fillId="2" borderId="1" xfId="15" applyFont="true" applyBorder="true" applyAlignment="true" applyProtection="true">
      <alignment horizontal="right" vertical="center" textRotation="0" wrapText="false" indent="1" shrinkToFit="false"/>
      <protection locked="true" hidden="false"/>
    </xf>
    <xf numFmtId="179" fontId="13" fillId="2" borderId="2" xfId="15" applyFont="true" applyBorder="true" applyAlignment="true" applyProtection="true">
      <alignment horizontal="right" vertical="center" textRotation="0" wrapText="false" indent="1" shrinkToFit="false"/>
      <protection locked="true" hidden="false"/>
    </xf>
    <xf numFmtId="179" fontId="13" fillId="2" borderId="14" xfId="15" applyFont="true" applyBorder="true" applyAlignment="true" applyProtection="true">
      <alignment horizontal="right" vertical="center" textRotation="0" wrapText="false" indent="1" shrinkToFit="false"/>
      <protection locked="true" hidden="false"/>
    </xf>
    <xf numFmtId="179" fontId="13" fillId="2" borderId="7" xfId="15" applyFont="true" applyBorder="true" applyAlignment="true" applyProtection="true">
      <alignment horizontal="right" vertical="center" textRotation="0" wrapText="false" indent="1" shrinkToFit="false"/>
      <protection locked="true" hidden="false"/>
    </xf>
    <xf numFmtId="179" fontId="13" fillId="2" borderId="0" xfId="15" applyFont="true" applyBorder="true" applyAlignment="true" applyProtection="true">
      <alignment horizontal="right" vertical="center" textRotation="0" wrapText="false" indent="1" shrinkToFit="false"/>
      <protection locked="true" hidden="false"/>
    </xf>
    <xf numFmtId="179" fontId="13" fillId="2" borderId="12" xfId="15" applyFont="true" applyBorder="true" applyAlignment="true" applyProtection="true">
      <alignment horizontal="right" vertical="center" textRotation="0" wrapText="false" indent="1" shrinkToFit="false"/>
      <protection locked="true" hidden="false"/>
    </xf>
    <xf numFmtId="164" fontId="15" fillId="2" borderId="5" xfId="0" applyFont="true" applyBorder="true" applyAlignment="true" applyProtection="false">
      <alignment horizontal="left" vertical="center" textRotation="0" wrapText="true" indent="0" shrinkToFit="false"/>
      <protection locked="true" hidden="false"/>
    </xf>
    <xf numFmtId="179" fontId="15" fillId="2" borderId="9" xfId="15" applyFont="true" applyBorder="true" applyAlignment="true" applyProtection="true">
      <alignment horizontal="right" vertical="center" textRotation="0" wrapText="false" indent="1" shrinkToFit="false"/>
      <protection locked="true" hidden="false"/>
    </xf>
    <xf numFmtId="179" fontId="15" fillId="2" borderId="6" xfId="15" applyFont="true" applyBorder="true" applyAlignment="true" applyProtection="true">
      <alignment horizontal="right" vertical="center" textRotation="0" wrapText="false" indent="1" shrinkToFit="false"/>
      <protection locked="true" hidden="false"/>
    </xf>
    <xf numFmtId="179" fontId="15" fillId="2" borderId="33" xfId="15" applyFont="true" applyBorder="true" applyAlignment="true" applyProtection="true">
      <alignment horizontal="right" vertical="center" textRotation="0" wrapText="false" indent="1" shrinkToFit="false"/>
      <protection locked="true" hidden="false"/>
    </xf>
    <xf numFmtId="164" fontId="15" fillId="2" borderId="5" xfId="0" applyFont="true" applyBorder="true" applyAlignment="true" applyProtection="false">
      <alignment horizontal="left" vertical="center" textRotation="0" wrapText="false" indent="0" shrinkToFit="false"/>
      <protection locked="true" hidden="false"/>
    </xf>
    <xf numFmtId="164" fontId="11" fillId="2" borderId="0" xfId="0" applyFont="true" applyBorder="true" applyAlignment="true" applyProtection="false">
      <alignment horizontal="center" vertical="bottom" textRotation="0" wrapText="false" indent="0" shrinkToFit="false"/>
      <protection locked="true" hidden="false"/>
    </xf>
    <xf numFmtId="168" fontId="13" fillId="2" borderId="1" xfId="0" applyFont="true" applyBorder="true" applyAlignment="true" applyProtection="false">
      <alignment horizontal="right" vertical="center" textRotation="0" wrapText="false" indent="1" shrinkToFit="false"/>
      <protection locked="true" hidden="false"/>
    </xf>
    <xf numFmtId="168" fontId="13" fillId="2" borderId="2" xfId="0" applyFont="true" applyBorder="true" applyAlignment="true" applyProtection="false">
      <alignment horizontal="right" vertical="center" textRotation="0" wrapText="false" indent="1" shrinkToFit="false"/>
      <protection locked="true" hidden="false"/>
    </xf>
    <xf numFmtId="168" fontId="15" fillId="2" borderId="14" xfId="0" applyFont="true" applyBorder="true" applyAlignment="true" applyProtection="false">
      <alignment horizontal="right" vertical="center" textRotation="0" wrapText="false" indent="1" shrinkToFit="false"/>
      <protection locked="true" hidden="false"/>
    </xf>
    <xf numFmtId="168" fontId="13" fillId="2" borderId="7" xfId="0" applyFont="true" applyBorder="true" applyAlignment="true" applyProtection="false">
      <alignment horizontal="right" vertical="center" textRotation="0" wrapText="false" indent="1" shrinkToFit="false"/>
      <protection locked="true" hidden="false"/>
    </xf>
    <xf numFmtId="168" fontId="13" fillId="2" borderId="0" xfId="0" applyFont="true" applyBorder="true" applyAlignment="true" applyProtection="false">
      <alignment horizontal="right" vertical="center" textRotation="0" wrapText="false" indent="1" shrinkToFit="false"/>
      <protection locked="true" hidden="false"/>
    </xf>
    <xf numFmtId="168" fontId="15" fillId="2" borderId="12" xfId="0" applyFont="true" applyBorder="true" applyAlignment="true" applyProtection="false">
      <alignment horizontal="right" vertical="center" textRotation="0" wrapText="false" indent="1" shrinkToFit="false"/>
      <protection locked="true" hidden="false"/>
    </xf>
    <xf numFmtId="168" fontId="15" fillId="2" borderId="7" xfId="0" applyFont="true" applyBorder="true" applyAlignment="true" applyProtection="false">
      <alignment horizontal="right" vertical="center" textRotation="0" wrapText="false" indent="1" shrinkToFit="false"/>
      <protection locked="true" hidden="false"/>
    </xf>
    <xf numFmtId="168" fontId="15" fillId="2" borderId="0" xfId="0" applyFont="true" applyBorder="true" applyAlignment="true" applyProtection="false">
      <alignment horizontal="right" vertical="center" textRotation="0" wrapText="false" indent="1" shrinkToFit="false"/>
      <protection locked="true" hidden="false"/>
    </xf>
    <xf numFmtId="168" fontId="15" fillId="2" borderId="8" xfId="0" applyFont="true" applyBorder="true" applyAlignment="true" applyProtection="false">
      <alignment horizontal="right" vertical="center" textRotation="0" wrapText="false" indent="1" shrinkToFit="false"/>
      <protection locked="true" hidden="false"/>
    </xf>
    <xf numFmtId="168" fontId="15" fillId="2" borderId="10" xfId="0" applyFont="true" applyBorder="true" applyAlignment="true" applyProtection="false">
      <alignment horizontal="right" vertical="center" textRotation="0" wrapText="false" indent="1" shrinkToFit="false"/>
      <protection locked="true" hidden="false"/>
    </xf>
    <xf numFmtId="168" fontId="15" fillId="2" borderId="13" xfId="0" applyFont="true" applyBorder="true" applyAlignment="true" applyProtection="false">
      <alignment horizontal="right" vertical="center" textRotation="0" wrapText="false" indent="1" shrinkToFit="false"/>
      <protection locked="true" hidden="false"/>
    </xf>
    <xf numFmtId="164" fontId="15" fillId="3" borderId="1" xfId="0" applyFont="true" applyBorder="true" applyAlignment="true" applyProtection="false">
      <alignment horizontal="left" vertical="center" textRotation="0" wrapText="false" indent="0" shrinkToFit="false"/>
      <protection locked="true" hidden="false"/>
    </xf>
    <xf numFmtId="164" fontId="15" fillId="2" borderId="1" xfId="0" applyFont="true" applyBorder="true" applyAlignment="true" applyProtection="false">
      <alignment horizontal="left" vertical="center" textRotation="0" wrapText="false" indent="0" shrinkToFit="false"/>
      <protection locked="true" hidden="false"/>
    </xf>
    <xf numFmtId="168" fontId="15" fillId="2" borderId="1" xfId="0" applyFont="true" applyBorder="true" applyAlignment="true" applyProtection="false">
      <alignment horizontal="right" vertical="center" textRotation="0" wrapText="true" indent="1" shrinkToFit="false"/>
      <protection locked="true" hidden="false"/>
    </xf>
    <xf numFmtId="168" fontId="15" fillId="2" borderId="2" xfId="0" applyFont="true" applyBorder="true" applyAlignment="true" applyProtection="false">
      <alignment horizontal="right" vertical="center" textRotation="0" wrapText="true" indent="1" shrinkToFit="false"/>
      <protection locked="true" hidden="false"/>
    </xf>
    <xf numFmtId="168" fontId="15" fillId="2" borderId="14" xfId="0" applyFont="true" applyBorder="true" applyAlignment="true" applyProtection="false">
      <alignment horizontal="right" vertical="center" textRotation="0" wrapText="true" indent="1" shrinkToFit="false"/>
      <protection locked="true" hidden="false"/>
    </xf>
    <xf numFmtId="164" fontId="13" fillId="2" borderId="4" xfId="0" applyFont="true" applyBorder="true" applyAlignment="true" applyProtection="false">
      <alignment horizontal="left" vertical="center" textRotation="0" wrapText="false" indent="1" shrinkToFit="false"/>
      <protection locked="true" hidden="false"/>
    </xf>
    <xf numFmtId="164" fontId="13" fillId="2" borderId="8" xfId="0" applyFont="true" applyBorder="true" applyAlignment="true" applyProtection="false">
      <alignment horizontal="left" vertical="center" textRotation="0" wrapText="false" indent="1" shrinkToFit="false"/>
      <protection locked="true" hidden="false"/>
    </xf>
    <xf numFmtId="168" fontId="13" fillId="2" borderId="8" xfId="0" applyFont="true" applyBorder="true" applyAlignment="true" applyProtection="false">
      <alignment horizontal="right" vertical="center" textRotation="0" wrapText="true" indent="1" shrinkToFit="false"/>
      <protection locked="true" hidden="false"/>
    </xf>
    <xf numFmtId="168" fontId="13" fillId="2" borderId="10" xfId="0" applyFont="true" applyBorder="true" applyAlignment="true" applyProtection="false">
      <alignment horizontal="right" vertical="center" textRotation="0" wrapText="true" indent="1" shrinkToFit="false"/>
      <protection locked="true" hidden="false"/>
    </xf>
    <xf numFmtId="168" fontId="13" fillId="2" borderId="13" xfId="0" applyFont="true" applyBorder="true" applyAlignment="true" applyProtection="false">
      <alignment horizontal="right" vertical="center" textRotation="0" wrapText="true" indent="1" shrinkToFit="false"/>
      <protection locked="true" hidden="false"/>
    </xf>
    <xf numFmtId="164" fontId="15" fillId="2" borderId="3" xfId="0" applyFont="true" applyBorder="true" applyAlignment="true" applyProtection="false">
      <alignment horizontal="left" vertical="center" textRotation="0" wrapText="false" indent="0" shrinkToFit="false"/>
      <protection locked="true" hidden="false"/>
    </xf>
    <xf numFmtId="164" fontId="13" fillId="2" borderId="7" xfId="0" applyFont="true" applyBorder="true" applyAlignment="true" applyProtection="false">
      <alignment horizontal="left" vertical="center" textRotation="0" wrapText="false" indent="1" shrinkToFit="false"/>
      <protection locked="true" hidden="false"/>
    </xf>
    <xf numFmtId="168" fontId="15" fillId="2" borderId="9" xfId="0" applyFont="true" applyBorder="true" applyAlignment="true" applyProtection="false">
      <alignment horizontal="right" vertical="center" textRotation="0" wrapText="true" indent="1" shrinkToFit="false"/>
      <protection locked="true" hidden="false"/>
    </xf>
    <xf numFmtId="168" fontId="15" fillId="2" borderId="6" xfId="0" applyFont="true" applyBorder="true" applyAlignment="true" applyProtection="false">
      <alignment horizontal="right" vertical="center" textRotation="0" wrapText="true" indent="1" shrinkToFit="false"/>
      <protection locked="true" hidden="false"/>
    </xf>
    <xf numFmtId="168" fontId="15" fillId="2" borderId="33" xfId="0" applyFont="true" applyBorder="true" applyAlignment="true" applyProtection="false">
      <alignment horizontal="right" vertical="center" textRotation="0" wrapText="true" indent="1" shrinkToFit="false"/>
      <protection locked="true" hidden="false"/>
    </xf>
    <xf numFmtId="164" fontId="13" fillId="3" borderId="3" xfId="0" applyFont="true" applyBorder="true" applyAlignment="true" applyProtection="false">
      <alignment horizontal="center" vertical="center" textRotation="0" wrapText="true" indent="0" shrinkToFit="false"/>
      <protection locked="true" hidden="false"/>
    </xf>
    <xf numFmtId="164" fontId="37" fillId="3" borderId="3" xfId="0" applyFont="true" applyBorder="true" applyAlignment="true" applyProtection="false">
      <alignment horizontal="center" vertical="center" textRotation="0" wrapText="true" indent="0" shrinkToFit="false"/>
      <protection locked="true" hidden="false"/>
    </xf>
    <xf numFmtId="164" fontId="37" fillId="3" borderId="1" xfId="0" applyFont="true" applyBorder="true" applyAlignment="true" applyProtection="false">
      <alignment horizontal="center" vertical="center" textRotation="0" wrapText="true" indent="0" shrinkToFit="false"/>
      <protection locked="true" hidden="false"/>
    </xf>
    <xf numFmtId="164" fontId="13" fillId="3" borderId="11" xfId="0" applyFont="true" applyBorder="true" applyAlignment="true" applyProtection="false">
      <alignment horizontal="center" vertical="center" textRotation="0" wrapText="true" indent="0" shrinkToFit="false"/>
      <protection locked="true" hidden="false"/>
    </xf>
    <xf numFmtId="164" fontId="15" fillId="3" borderId="10" xfId="0" applyFont="true" applyBorder="true" applyAlignment="true" applyProtection="false">
      <alignment horizontal="center" vertical="center" textRotation="0" wrapText="true" indent="0" shrinkToFit="false"/>
      <protection locked="true" hidden="false"/>
    </xf>
    <xf numFmtId="164" fontId="15" fillId="3" borderId="13" xfId="0" applyFont="true" applyBorder="true" applyAlignment="true" applyProtection="false">
      <alignment horizontal="center" vertical="center" textRotation="0" wrapText="true" indent="0" shrinkToFit="false"/>
      <protection locked="true" hidden="false"/>
    </xf>
    <xf numFmtId="173" fontId="0" fillId="2" borderId="0" xfId="19" applyFont="true" applyBorder="true" applyAlignment="true" applyProtection="true">
      <alignment horizontal="general" vertical="bottom" textRotation="0" wrapText="false" indent="0" shrinkToFit="false"/>
      <protection locked="true" hidden="false"/>
    </xf>
    <xf numFmtId="164" fontId="13" fillId="2" borderId="7" xfId="0" applyFont="true" applyBorder="true" applyAlignment="true" applyProtection="false">
      <alignment horizontal="left" vertical="center" textRotation="0" wrapText="false" indent="3" shrinkToFit="false"/>
      <protection locked="true" hidden="false"/>
    </xf>
    <xf numFmtId="168" fontId="0" fillId="2" borderId="7" xfId="0" applyFont="false" applyBorder="true" applyAlignment="true" applyProtection="false">
      <alignment horizontal="right" vertical="center" textRotation="0" wrapText="false" indent="0" shrinkToFit="false"/>
      <protection locked="true" hidden="false"/>
    </xf>
    <xf numFmtId="168" fontId="0" fillId="2" borderId="0" xfId="0" applyFont="false" applyBorder="true" applyAlignment="true" applyProtection="false">
      <alignment horizontal="right" vertical="center" textRotation="0" wrapText="false" indent="0" shrinkToFit="false"/>
      <protection locked="true" hidden="false"/>
    </xf>
    <xf numFmtId="168" fontId="0" fillId="2" borderId="12" xfId="0" applyFont="false" applyBorder="true" applyAlignment="true" applyProtection="false">
      <alignment horizontal="right" vertical="center" textRotation="0" wrapText="false" indent="0" shrinkToFit="false"/>
      <protection locked="true" hidden="false"/>
    </xf>
    <xf numFmtId="164" fontId="15" fillId="2" borderId="9" xfId="0" applyFont="true" applyBorder="true" applyAlignment="true" applyProtection="false">
      <alignment horizontal="left" vertical="center" textRotation="0" wrapText="false" indent="1" shrinkToFit="false"/>
      <protection locked="true" hidden="false"/>
    </xf>
    <xf numFmtId="164" fontId="13" fillId="3" borderId="5" xfId="0" applyFont="true" applyBorder="true" applyAlignment="true" applyProtection="false">
      <alignment horizontal="center" vertical="center" textRotation="0" wrapText="true" indent="0" shrinkToFit="false"/>
      <protection locked="true" hidden="false"/>
    </xf>
    <xf numFmtId="164" fontId="15" fillId="3" borderId="9" xfId="0" applyFont="true" applyBorder="true" applyAlignment="true" applyProtection="false">
      <alignment horizontal="center" vertical="center" textRotation="0" wrapText="true" indent="0" shrinkToFit="false"/>
      <protection locked="true" hidden="false"/>
    </xf>
    <xf numFmtId="173" fontId="0" fillId="2" borderId="0" xfId="19" applyFont="true" applyBorder="true" applyAlignment="true" applyProtection="true">
      <alignment horizontal="general" vertical="bottom" textRotation="0" wrapText="false" indent="0" shrinkToFit="false"/>
      <protection locked="true" hidden="false"/>
    </xf>
    <xf numFmtId="164" fontId="0" fillId="2" borderId="10" xfId="0" applyFont="true" applyBorder="true" applyAlignment="true" applyProtection="false">
      <alignment horizontal="left" vertical="center" textRotation="0" wrapText="false" indent="0" shrinkToFit="false"/>
      <protection locked="true" hidden="false"/>
    </xf>
    <xf numFmtId="164" fontId="0" fillId="2" borderId="10" xfId="0" applyFont="true" applyBorder="true" applyAlignment="true" applyProtection="false">
      <alignment horizontal="right" vertical="center" textRotation="0" wrapText="false" indent="0" shrinkToFit="false"/>
      <protection locked="true" hidden="false"/>
    </xf>
    <xf numFmtId="164" fontId="15" fillId="2" borderId="14" xfId="0" applyFont="true" applyBorder="true" applyAlignment="true" applyProtection="false">
      <alignment horizontal="left" vertical="center" textRotation="0" wrapText="false" indent="0" shrinkToFit="false"/>
      <protection locked="true" hidden="false"/>
    </xf>
    <xf numFmtId="164" fontId="15" fillId="2" borderId="14" xfId="0" applyFont="true" applyBorder="true" applyAlignment="true" applyProtection="false">
      <alignment horizontal="left" vertical="center" textRotation="0" wrapText="true" indent="0" shrinkToFit="false"/>
      <protection locked="true" hidden="false"/>
    </xf>
    <xf numFmtId="168" fontId="13" fillId="2" borderId="4" xfId="0" applyFont="true" applyBorder="true" applyAlignment="true" applyProtection="false">
      <alignment horizontal="right" vertical="center" textRotation="0" wrapText="false" indent="1" shrinkToFit="false"/>
      <protection locked="true" hidden="false"/>
    </xf>
    <xf numFmtId="168" fontId="13" fillId="2" borderId="12" xfId="0" applyFont="true" applyBorder="true" applyAlignment="true" applyProtection="false">
      <alignment horizontal="right" vertical="center" textRotation="0" wrapText="false" indent="1" shrinkToFit="false"/>
      <protection locked="true" hidden="false"/>
    </xf>
    <xf numFmtId="168" fontId="13" fillId="2" borderId="40" xfId="0" applyFont="true" applyBorder="true" applyAlignment="true" applyProtection="false">
      <alignment horizontal="right" vertical="center" textRotation="0" wrapText="false" indent="1" shrinkToFit="false"/>
      <protection locked="true" hidden="false"/>
    </xf>
    <xf numFmtId="168" fontId="13" fillId="2" borderId="11" xfId="0" applyFont="true" applyBorder="true" applyAlignment="true" applyProtection="false">
      <alignment horizontal="right" vertical="center" textRotation="0" wrapText="false" indent="1" shrinkToFit="false"/>
      <protection locked="true" hidden="false"/>
    </xf>
    <xf numFmtId="168" fontId="15" fillId="2" borderId="9" xfId="0" applyFont="true" applyBorder="true" applyAlignment="true" applyProtection="false">
      <alignment horizontal="right" vertical="center" textRotation="0" wrapText="false" indent="1" shrinkToFit="false"/>
      <protection locked="true" hidden="false"/>
    </xf>
    <xf numFmtId="168" fontId="15" fillId="2" borderId="5" xfId="0" applyFont="true" applyBorder="true" applyAlignment="true" applyProtection="false">
      <alignment horizontal="right" vertical="center" textRotation="0" wrapText="false" indent="1" shrinkToFit="false"/>
      <protection locked="true" hidden="false"/>
    </xf>
    <xf numFmtId="168" fontId="15" fillId="2" borderId="33" xfId="0" applyFont="true" applyBorder="true" applyAlignment="true" applyProtection="false">
      <alignment horizontal="right" vertical="center" textRotation="0" wrapText="false" indent="1" shrinkToFit="false"/>
      <protection locked="true" hidden="false"/>
    </xf>
    <xf numFmtId="164" fontId="34" fillId="2" borderId="4" xfId="0" applyFont="true" applyBorder="true" applyAlignment="true" applyProtection="false">
      <alignment horizontal="left" vertical="center" textRotation="0" wrapText="false" indent="0" shrinkToFit="false"/>
      <protection locked="true" hidden="false"/>
    </xf>
    <xf numFmtId="168" fontId="34" fillId="2" borderId="7" xfId="0" applyFont="true" applyBorder="true" applyAlignment="true" applyProtection="false">
      <alignment horizontal="right" vertical="center" textRotation="0" wrapText="false" indent="1" shrinkToFit="false"/>
      <protection locked="true" hidden="false"/>
    </xf>
    <xf numFmtId="168" fontId="34" fillId="2" borderId="4" xfId="0" applyFont="true" applyBorder="true" applyAlignment="true" applyProtection="false">
      <alignment horizontal="right" vertical="center" textRotation="0" wrapText="false" indent="1" shrinkToFit="false"/>
      <protection locked="true" hidden="false"/>
    </xf>
    <xf numFmtId="168" fontId="34" fillId="2" borderId="12" xfId="0" applyFont="true" applyBorder="true" applyAlignment="true" applyProtection="false">
      <alignment horizontal="right" vertical="center" textRotation="0" wrapText="false" indent="1" shrinkToFit="false"/>
      <protection locked="true" hidden="false"/>
    </xf>
    <xf numFmtId="164" fontId="0" fillId="2" borderId="0" xfId="0" applyFont="false" applyBorder="false" applyAlignment="true" applyProtection="false">
      <alignment horizontal="general" vertical="bottom" textRotation="0" wrapText="false" indent="0" shrinkToFit="false"/>
      <protection locked="true" hidden="false"/>
    </xf>
    <xf numFmtId="164" fontId="13"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82" fontId="15" fillId="3" borderId="2" xfId="0" applyFont="true" applyBorder="true" applyAlignment="true" applyProtection="false">
      <alignment horizontal="center" vertical="center" textRotation="0" wrapText="true" indent="0" shrinkToFit="false"/>
      <protection locked="true" hidden="false"/>
    </xf>
    <xf numFmtId="182" fontId="15" fillId="3" borderId="14" xfId="0" applyFont="true" applyBorder="true" applyAlignment="true" applyProtection="false">
      <alignment horizontal="center" vertical="center" textRotation="0" wrapText="true" indent="0" shrinkToFit="false"/>
      <protection locked="true" hidden="false"/>
    </xf>
    <xf numFmtId="164" fontId="13" fillId="2" borderId="2" xfId="0" applyFont="true" applyBorder="true" applyAlignment="true" applyProtection="false">
      <alignment horizontal="right" vertical="center" textRotation="0" wrapText="true" indent="0" shrinkToFit="false"/>
      <protection locked="true" hidden="false"/>
    </xf>
    <xf numFmtId="164" fontId="13" fillId="2" borderId="8" xfId="0" applyFont="true" applyBorder="true" applyAlignment="true" applyProtection="false">
      <alignment horizontal="left" vertical="center" textRotation="0" wrapText="true" indent="0" shrinkToFit="false"/>
      <protection locked="true" hidden="false"/>
    </xf>
    <xf numFmtId="164" fontId="13" fillId="3" borderId="8" xfId="0" applyFont="true" applyBorder="true" applyAlignment="true" applyProtection="false">
      <alignment horizontal="justify" vertical="center" textRotation="0" wrapText="true" indent="0" shrinkToFit="false"/>
      <protection locked="true" hidden="false"/>
    </xf>
    <xf numFmtId="164" fontId="13" fillId="3" borderId="10" xfId="0" applyFont="true" applyBorder="true" applyAlignment="true" applyProtection="false">
      <alignment horizontal="right" vertical="center" textRotation="0" wrapText="true" indent="0" shrinkToFit="false"/>
      <protection locked="true" hidden="false"/>
    </xf>
    <xf numFmtId="168" fontId="0" fillId="2" borderId="0" xfId="0" applyFont="tru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left" vertical="bottom" textRotation="0" wrapText="false" indent="0" shrinkToFit="false"/>
      <protection locked="true" hidden="false"/>
    </xf>
    <xf numFmtId="164" fontId="13" fillId="3" borderId="11" xfId="0" applyFont="true" applyBorder="true" applyAlignment="true" applyProtection="false">
      <alignment horizontal="center" vertical="center" textRotation="0" wrapText="false" indent="0" shrinkToFit="false"/>
      <protection locked="true" hidden="false"/>
    </xf>
    <xf numFmtId="168" fontId="15" fillId="2" borderId="14" xfId="0" applyFont="true" applyBorder="true" applyAlignment="true" applyProtection="false">
      <alignment horizontal="right" vertical="center" textRotation="0" wrapText="false" indent="0" shrinkToFit="false"/>
      <protection locked="true" hidden="false"/>
    </xf>
    <xf numFmtId="164" fontId="39" fillId="2" borderId="0" xfId="0" applyFont="true" applyBorder="false" applyAlignment="true" applyProtection="false">
      <alignment horizontal="justify" vertical="center" textRotation="0" wrapText="false" indent="0" shrinkToFit="false"/>
      <protection locked="true" hidden="false"/>
    </xf>
    <xf numFmtId="164" fontId="11" fillId="2" borderId="10" xfId="0" applyFont="true" applyBorder="true" applyAlignment="true" applyProtection="false">
      <alignment horizontal="left" vertical="center" textRotation="0" wrapText="false" indent="0" shrinkToFit="false"/>
      <protection locked="true" hidden="false"/>
    </xf>
    <xf numFmtId="164" fontId="15" fillId="3" borderId="9" xfId="0" applyFont="true" applyBorder="true" applyAlignment="true" applyProtection="false">
      <alignment horizontal="right" vertical="center" textRotation="0" wrapText="true" indent="1" shrinkToFit="false"/>
      <protection locked="true" hidden="false"/>
    </xf>
    <xf numFmtId="164" fontId="15" fillId="3" borderId="33" xfId="0" applyFont="true" applyBorder="true" applyAlignment="true" applyProtection="false">
      <alignment horizontal="right" vertical="center" textRotation="0" wrapText="true" indent="1" shrinkToFit="false"/>
      <protection locked="true" hidden="false"/>
    </xf>
    <xf numFmtId="164" fontId="13" fillId="2" borderId="3" xfId="0" applyFont="true" applyBorder="true" applyAlignment="true" applyProtection="false">
      <alignment horizontal="left" vertical="center" textRotation="0" wrapText="true" indent="0" shrinkToFit="false"/>
      <protection locked="true" hidden="false"/>
    </xf>
    <xf numFmtId="164" fontId="13" fillId="2" borderId="41" xfId="0" applyFont="true" applyBorder="true" applyAlignment="true" applyProtection="false">
      <alignment horizontal="left" vertical="center" textRotation="0" wrapText="true" indent="4" shrinkToFit="false"/>
      <protection locked="true" hidden="false"/>
    </xf>
    <xf numFmtId="164" fontId="13" fillId="2" borderId="4" xfId="0" applyFont="true" applyBorder="true" applyAlignment="true" applyProtection="false">
      <alignment horizontal="left" vertical="center" textRotation="0" wrapText="true" indent="4" shrinkToFit="false"/>
      <protection locked="true" hidden="false"/>
    </xf>
    <xf numFmtId="164" fontId="13" fillId="2" borderId="42" xfId="0" applyFont="true" applyBorder="true" applyAlignment="true" applyProtection="false">
      <alignment horizontal="left" vertical="center" textRotation="0" wrapText="true" indent="4" shrinkToFit="false"/>
      <protection locked="true" hidden="false"/>
    </xf>
    <xf numFmtId="164" fontId="13" fillId="2" borderId="2" xfId="0" applyFont="true" applyBorder="true" applyAlignment="true" applyProtection="false">
      <alignment horizontal="left" vertical="center" textRotation="0" wrapText="true" indent="0" shrinkToFit="false"/>
      <protection locked="true" hidden="false"/>
    </xf>
    <xf numFmtId="164" fontId="0" fillId="2" borderId="10" xfId="0" applyFont="true" applyBorder="true" applyAlignment="true" applyProtection="false">
      <alignment horizontal="general" vertical="center" textRotation="0" wrapText="false" indent="0" shrinkToFit="false"/>
      <protection locked="true" hidden="false"/>
    </xf>
    <xf numFmtId="164" fontId="0" fillId="3" borderId="8" xfId="0" applyFont="true" applyBorder="true" applyAlignment="true" applyProtection="false">
      <alignment horizontal="left" vertical="center" textRotation="0" wrapText="false" indent="0" shrinkToFit="false"/>
      <protection locked="true" hidden="false"/>
    </xf>
    <xf numFmtId="164" fontId="13" fillId="3" borderId="10" xfId="0" applyFont="true" applyBorder="true" applyAlignment="true" applyProtection="false">
      <alignment horizontal="justify" vertical="center" textRotation="0" wrapText="true" indent="0" shrinkToFit="false"/>
      <protection locked="true" hidden="false"/>
    </xf>
    <xf numFmtId="164" fontId="13" fillId="2" borderId="5" xfId="0" applyFont="true" applyBorder="true" applyAlignment="true" applyProtection="false">
      <alignment horizontal="left" vertical="center" textRotation="0" wrapText="true" indent="0" shrinkToFit="false"/>
      <protection locked="true" hidden="false"/>
    </xf>
    <xf numFmtId="164" fontId="13" fillId="2" borderId="10" xfId="0" applyFont="true" applyBorder="true" applyAlignment="true" applyProtection="false">
      <alignment horizontal="center" vertical="center" textRotation="0" wrapText="true" indent="0" shrinkToFit="false"/>
      <protection locked="true" hidden="false"/>
    </xf>
    <xf numFmtId="164" fontId="15" fillId="3" borderId="9" xfId="0" applyFont="true" applyBorder="true" applyAlignment="true" applyProtection="false">
      <alignment horizontal="right" vertical="center" textRotation="0" wrapText="true" indent="0" shrinkToFit="false"/>
      <protection locked="true" hidden="false"/>
    </xf>
    <xf numFmtId="164" fontId="13" fillId="2" borderId="2" xfId="0" applyFont="true" applyBorder="true" applyAlignment="true" applyProtection="false">
      <alignment horizontal="left" vertical="center"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true" applyProtection="false">
      <alignment horizontal="general" vertical="center" textRotation="0" wrapText="tru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13" fillId="2" borderId="0" xfId="0" applyFont="true" applyBorder="true" applyAlignment="true" applyProtection="false">
      <alignment horizontal="general" vertical="center" textRotation="0" wrapText="true" indent="0" shrinkToFit="false"/>
      <protection locked="true" hidden="false"/>
    </xf>
    <xf numFmtId="164" fontId="15" fillId="3" borderId="3" xfId="0" applyFont="true" applyBorder="true" applyAlignment="true" applyProtection="false">
      <alignment horizontal="center" vertical="center" textRotation="0" wrapText="false" indent="0" shrinkToFit="false"/>
      <protection locked="true" hidden="false"/>
    </xf>
    <xf numFmtId="180" fontId="15" fillId="2" borderId="12" xfId="0" applyFont="true" applyBorder="true" applyAlignment="true" applyProtection="false">
      <alignment horizontal="right" vertical="center" textRotation="0" wrapText="true" indent="0" shrinkToFit="false"/>
      <protection locked="true" hidden="false"/>
    </xf>
    <xf numFmtId="173" fontId="15" fillId="2" borderId="12" xfId="0" applyFont="true" applyBorder="true" applyAlignment="true" applyProtection="false">
      <alignment horizontal="right" vertical="center" textRotation="0" wrapText="true" indent="0" shrinkToFit="false"/>
      <protection locked="true" hidden="false"/>
    </xf>
    <xf numFmtId="173" fontId="0" fillId="0" borderId="0" xfId="19" applyFont="true" applyBorder="true" applyAlignment="true" applyProtection="true">
      <alignment horizontal="general" vertical="bottom" textRotation="0" wrapText="false" indent="0" shrinkToFit="false"/>
      <protection locked="true" hidden="false"/>
    </xf>
    <xf numFmtId="180" fontId="13" fillId="2" borderId="12" xfId="0" applyFont="true" applyBorder="true" applyAlignment="true" applyProtection="false">
      <alignment horizontal="right" vertical="center" textRotation="0" wrapText="true" indent="0" shrinkToFit="false"/>
      <protection locked="true" hidden="false"/>
    </xf>
    <xf numFmtId="180" fontId="13" fillId="2" borderId="13" xfId="0" applyFont="true" applyBorder="true" applyAlignment="true" applyProtection="false">
      <alignment horizontal="right" vertical="center" textRotation="0" wrapText="true" indent="0" shrinkToFit="false"/>
      <protection locked="true" hidden="false"/>
    </xf>
    <xf numFmtId="172" fontId="13" fillId="2" borderId="13" xfId="0" applyFont="true" applyBorder="true" applyAlignment="true" applyProtection="false">
      <alignment horizontal="right" vertical="center" textRotation="0" wrapText="true" indent="0" shrinkToFit="false"/>
      <protection locked="true" hidden="false"/>
    </xf>
    <xf numFmtId="164" fontId="13" fillId="3" borderId="13"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general" vertical="bottom" textRotation="0" wrapText="false" indent="0" shrinkToFit="false"/>
      <protection locked="true" hidden="false"/>
    </xf>
    <xf numFmtId="164" fontId="19" fillId="2" borderId="0" xfId="0" applyFont="true" applyBorder="false" applyAlignment="true" applyProtection="false">
      <alignment horizontal="justify" vertical="center" textRotation="0" wrapText="false" indent="0" shrinkToFit="false"/>
      <protection locked="true" hidden="false"/>
    </xf>
    <xf numFmtId="164" fontId="12" fillId="2" borderId="11" xfId="0" applyFont="true" applyBorder="true" applyAlignment="true" applyProtection="false">
      <alignment horizontal="left" vertical="center" textRotation="0" wrapText="false" indent="0" shrinkToFit="false"/>
      <protection locked="true" hidden="false"/>
    </xf>
    <xf numFmtId="164" fontId="12" fillId="2" borderId="13" xfId="0" applyFont="true" applyBorder="true" applyAlignment="true" applyProtection="false">
      <alignment horizontal="left" vertical="center" textRotation="0" wrapText="false" indent="0" shrinkToFit="false"/>
      <protection locked="true" hidden="false"/>
    </xf>
    <xf numFmtId="164" fontId="12" fillId="2" borderId="3" xfId="0" applyFont="true" applyBorder="true" applyAlignment="true" applyProtection="false">
      <alignment horizontal="general" vertical="center" textRotation="0" wrapText="false" indent="0" shrinkToFit="false"/>
      <protection locked="true" hidden="false"/>
    </xf>
    <xf numFmtId="164" fontId="12" fillId="2" borderId="5" xfId="0" applyFont="true" applyBorder="true" applyAlignment="true" applyProtection="false">
      <alignment horizontal="left" vertical="center" textRotation="0" wrapText="false" indent="0" shrinkToFit="false"/>
      <protection locked="true" hidden="false"/>
    </xf>
    <xf numFmtId="164" fontId="12" fillId="2" borderId="5" xfId="0" applyFont="true" applyBorder="true" applyAlignment="true" applyProtection="false">
      <alignment horizontal="general" vertical="center" textRotation="0" wrapText="false" indent="0" shrinkToFit="false"/>
      <protection locked="true" hidden="false"/>
    </xf>
    <xf numFmtId="164" fontId="12" fillId="3" borderId="11" xfId="0" applyFont="true" applyBorder="true" applyAlignment="true" applyProtection="false">
      <alignment horizontal="left" vertical="center" textRotation="0" wrapText="false" indent="0" shrinkToFit="false"/>
      <protection locked="true" hidden="false"/>
    </xf>
    <xf numFmtId="164" fontId="12" fillId="3" borderId="13"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9" fillId="2" borderId="0" xfId="0" applyFont="true" applyBorder="false" applyAlignment="false" applyProtection="false">
      <alignment horizontal="general" vertical="bottom" textRotation="0" wrapText="false" indent="0" shrinkToFit="false"/>
      <protection locked="true" hidden="false"/>
    </xf>
    <xf numFmtId="164" fontId="13" fillId="2" borderId="0" xfId="0" applyFont="true" applyBorder="false" applyAlignment="true" applyProtection="false">
      <alignment horizontal="right" vertical="bottom" textRotation="0" wrapText="false" indent="0" shrinkToFit="false"/>
      <protection locked="true" hidden="false"/>
    </xf>
    <xf numFmtId="164" fontId="14" fillId="3" borderId="5" xfId="0" applyFont="true" applyBorder="true" applyAlignment="true" applyProtection="false">
      <alignment horizontal="center" vertical="center" textRotation="0" wrapText="true" indent="0" shrinkToFit="false"/>
      <protection locked="true" hidden="false"/>
    </xf>
    <xf numFmtId="164" fontId="14" fillId="3" borderId="9" xfId="0" applyFont="true" applyBorder="true" applyAlignment="true" applyProtection="false">
      <alignment horizontal="center" vertical="center" textRotation="0" wrapText="true" indent="0" shrinkToFit="false"/>
      <protection locked="true" hidden="false"/>
    </xf>
    <xf numFmtId="164" fontId="14" fillId="3" borderId="6" xfId="0" applyFont="true" applyBorder="true" applyAlignment="true" applyProtection="false">
      <alignment horizontal="center" vertical="center" textRotation="0" wrapText="true" indent="0" shrinkToFit="false"/>
      <protection locked="true" hidden="false"/>
    </xf>
    <xf numFmtId="164" fontId="14" fillId="3" borderId="33" xfId="0" applyFont="true" applyBorder="true" applyAlignment="true" applyProtection="false">
      <alignment horizontal="center" vertical="center" textRotation="0" wrapText="true" indent="0" shrinkToFit="false"/>
      <protection locked="true" hidden="false"/>
    </xf>
    <xf numFmtId="164" fontId="14" fillId="2" borderId="4" xfId="0" applyFont="true" applyBorder="true" applyAlignment="true" applyProtection="false">
      <alignment horizontal="left" vertical="center" textRotation="0" wrapText="true" indent="0" shrinkToFit="false"/>
      <protection locked="true" hidden="false"/>
    </xf>
    <xf numFmtId="168" fontId="14" fillId="2" borderId="1" xfId="0" applyFont="true" applyBorder="true" applyAlignment="true" applyProtection="false">
      <alignment horizontal="right" vertical="center" textRotation="0" wrapText="false" indent="0" shrinkToFit="false"/>
      <protection locked="true" hidden="false"/>
    </xf>
    <xf numFmtId="168" fontId="14" fillId="2" borderId="2" xfId="0" applyFont="true" applyBorder="true" applyAlignment="true" applyProtection="false">
      <alignment horizontal="right" vertical="center" textRotation="0" wrapText="false" indent="0" shrinkToFit="false"/>
      <protection locked="true" hidden="false"/>
    </xf>
    <xf numFmtId="168" fontId="14" fillId="2" borderId="3" xfId="0" applyFont="true" applyBorder="true" applyAlignment="true" applyProtection="false">
      <alignment horizontal="right" vertical="center" textRotation="0" wrapText="false" indent="0" shrinkToFit="false"/>
      <protection locked="true" hidden="false"/>
    </xf>
    <xf numFmtId="164" fontId="19" fillId="2" borderId="4" xfId="0" applyFont="true" applyBorder="true" applyAlignment="true" applyProtection="false">
      <alignment horizontal="left" vertical="center" textRotation="0" wrapText="true" indent="0" shrinkToFit="false"/>
      <protection locked="true" hidden="false"/>
    </xf>
    <xf numFmtId="168" fontId="19" fillId="2" borderId="7" xfId="0" applyFont="true" applyBorder="true" applyAlignment="true" applyProtection="false">
      <alignment horizontal="right" vertical="center" textRotation="0" wrapText="false" indent="0" shrinkToFit="false"/>
      <protection locked="true" hidden="false"/>
    </xf>
    <xf numFmtId="168" fontId="19" fillId="2" borderId="0" xfId="0" applyFont="true" applyBorder="true" applyAlignment="true" applyProtection="false">
      <alignment horizontal="right" vertical="center" textRotation="0" wrapText="false" indent="0" shrinkToFit="false"/>
      <protection locked="true" hidden="false"/>
    </xf>
    <xf numFmtId="168" fontId="19" fillId="2" borderId="4" xfId="0" applyFont="true" applyBorder="true" applyAlignment="true" applyProtection="false">
      <alignment horizontal="right" vertical="center" textRotation="0" wrapText="false" indent="0" shrinkToFit="false"/>
      <protection locked="true" hidden="false"/>
    </xf>
    <xf numFmtId="168" fontId="14" fillId="2" borderId="7" xfId="0" applyFont="true" applyBorder="true" applyAlignment="true" applyProtection="false">
      <alignment horizontal="right" vertical="center" textRotation="0" wrapText="false" indent="0" shrinkToFit="false"/>
      <protection locked="true" hidden="false"/>
    </xf>
    <xf numFmtId="168" fontId="14" fillId="2" borderId="0" xfId="0" applyFont="true" applyBorder="true" applyAlignment="true" applyProtection="false">
      <alignment horizontal="right" vertical="center" textRotation="0" wrapText="false" indent="0" shrinkToFit="false"/>
      <protection locked="true" hidden="false"/>
    </xf>
    <xf numFmtId="168" fontId="14" fillId="2" borderId="4" xfId="0" applyFont="true" applyBorder="true" applyAlignment="true" applyProtection="false">
      <alignment horizontal="right" vertical="center" textRotation="0" wrapText="false" indent="0" shrinkToFit="false"/>
      <protection locked="true" hidden="false"/>
    </xf>
    <xf numFmtId="168" fontId="41" fillId="2" borderId="7" xfId="0" applyFont="true" applyBorder="true" applyAlignment="true" applyProtection="false">
      <alignment horizontal="right" vertical="center" textRotation="0" wrapText="false" indent="0" shrinkToFit="false"/>
      <protection locked="true" hidden="false"/>
    </xf>
    <xf numFmtId="168" fontId="41" fillId="2" borderId="0" xfId="0" applyFont="true" applyBorder="true" applyAlignment="true" applyProtection="false">
      <alignment horizontal="right" vertical="center" textRotation="0" wrapText="false" indent="0" shrinkToFit="false"/>
      <protection locked="true" hidden="false"/>
    </xf>
    <xf numFmtId="168" fontId="41" fillId="2" borderId="4" xfId="0" applyFont="true" applyBorder="true" applyAlignment="true" applyProtection="false">
      <alignment horizontal="right" vertical="center" textRotation="0" wrapText="false" indent="0" shrinkToFit="false"/>
      <protection locked="true" hidden="false"/>
    </xf>
    <xf numFmtId="168" fontId="41" fillId="2" borderId="12" xfId="0" applyFont="true" applyBorder="true" applyAlignment="true" applyProtection="false">
      <alignment horizontal="right" vertical="center" textRotation="0" wrapText="false" indent="0" shrinkToFit="false"/>
      <protection locked="true" hidden="false"/>
    </xf>
    <xf numFmtId="164" fontId="19" fillId="2" borderId="11" xfId="0" applyFont="true" applyBorder="true" applyAlignment="true" applyProtection="false">
      <alignment horizontal="left" vertical="center" textRotation="0" wrapText="true" indent="0" shrinkToFit="false"/>
      <protection locked="true" hidden="false"/>
    </xf>
    <xf numFmtId="168" fontId="19" fillId="2" borderId="8" xfId="0" applyFont="true" applyBorder="true" applyAlignment="true" applyProtection="false">
      <alignment horizontal="right" vertical="center" textRotation="0" wrapText="false" indent="0" shrinkToFit="false"/>
      <protection locked="true" hidden="false"/>
    </xf>
    <xf numFmtId="168" fontId="19" fillId="2" borderId="10" xfId="0" applyFont="true" applyBorder="true" applyAlignment="true" applyProtection="false">
      <alignment horizontal="right" vertical="center" textRotation="0" wrapText="false" indent="0" shrinkToFit="false"/>
      <protection locked="true" hidden="false"/>
    </xf>
    <xf numFmtId="168" fontId="19" fillId="2" borderId="11" xfId="0" applyFont="true" applyBorder="true" applyAlignment="true" applyProtection="false">
      <alignment horizontal="right" vertical="center" textRotation="0" wrapText="false" indent="0" shrinkToFit="false"/>
      <protection locked="true" hidden="false"/>
    </xf>
    <xf numFmtId="164" fontId="19" fillId="3" borderId="8" xfId="0" applyFont="true" applyBorder="true" applyAlignment="true" applyProtection="false">
      <alignment horizontal="justify" vertical="center" textRotation="0" wrapText="false" indent="0" shrinkToFit="false"/>
      <protection locked="true" hidden="false"/>
    </xf>
    <xf numFmtId="164" fontId="19" fillId="3" borderId="8" xfId="0" applyFont="true" applyBorder="true" applyAlignment="true" applyProtection="false">
      <alignment horizontal="center" vertical="center" textRotation="0" wrapText="false" indent="0" shrinkToFit="false"/>
      <protection locked="true" hidden="false"/>
    </xf>
    <xf numFmtId="164" fontId="19" fillId="3" borderId="10" xfId="0" applyFont="true" applyBorder="true" applyAlignment="true" applyProtection="false">
      <alignment horizontal="center" vertical="center" textRotation="0" wrapText="false" indent="0" shrinkToFit="false"/>
      <protection locked="true" hidden="false"/>
    </xf>
    <xf numFmtId="164" fontId="19" fillId="3" borderId="13" xfId="0" applyFont="true" applyBorder="true" applyAlignment="true" applyProtection="false">
      <alignment horizontal="center" vertical="center" textRotation="0" wrapText="true" indent="0" shrinkToFit="false"/>
      <protection locked="true" hidden="false"/>
    </xf>
    <xf numFmtId="164" fontId="13" fillId="2" borderId="10" xfId="0" applyFont="true" applyBorder="true" applyAlignment="true" applyProtection="false">
      <alignment horizontal="right" vertical="bottom" textRotation="0" wrapText="false" indent="0" shrinkToFit="false"/>
      <protection locked="true" hidden="false"/>
    </xf>
    <xf numFmtId="164" fontId="14" fillId="3" borderId="14" xfId="0" applyFont="true" applyBorder="true" applyAlignment="true" applyProtection="false">
      <alignment horizontal="center" vertical="center" textRotation="0" wrapText="true" indent="0" shrinkToFit="false"/>
      <protection locked="true" hidden="false"/>
    </xf>
    <xf numFmtId="168" fontId="14" fillId="2" borderId="0" xfId="0" applyFont="true" applyBorder="false" applyAlignment="true" applyProtection="false">
      <alignment horizontal="right" vertical="center" textRotation="0" wrapText="false" indent="0" shrinkToFit="false"/>
      <protection locked="true" hidden="false"/>
    </xf>
    <xf numFmtId="168" fontId="19" fillId="2" borderId="0" xfId="0" applyFont="true" applyBorder="false" applyAlignment="true" applyProtection="false">
      <alignment horizontal="right" vertical="center" textRotation="0" wrapText="false" indent="0" shrinkToFit="false"/>
      <protection locked="true" hidden="false"/>
    </xf>
    <xf numFmtId="168" fontId="14" fillId="2" borderId="12" xfId="0" applyFont="true" applyBorder="true" applyAlignment="true" applyProtection="false">
      <alignment horizontal="right" vertical="center" textRotation="0" wrapText="false" indent="0" shrinkToFit="false"/>
      <protection locked="true" hidden="false"/>
    </xf>
    <xf numFmtId="168" fontId="19" fillId="2" borderId="12" xfId="0" applyFont="true" applyBorder="true" applyAlignment="true" applyProtection="false">
      <alignment horizontal="right" vertical="center" textRotation="0" wrapText="false" indent="0" shrinkToFit="false"/>
      <protection locked="true" hidden="false"/>
    </xf>
    <xf numFmtId="168" fontId="43" fillId="2" borderId="0" xfId="0" applyFont="true" applyBorder="false" applyAlignment="true" applyProtection="false">
      <alignment horizontal="right" vertical="center" textRotation="0" wrapText="false" indent="0" shrinkToFit="false"/>
      <protection locked="true" hidden="false"/>
    </xf>
    <xf numFmtId="168" fontId="43" fillId="2" borderId="12" xfId="0" applyFont="true" applyBorder="true" applyAlignment="true" applyProtection="false">
      <alignment horizontal="right" vertical="center" textRotation="0" wrapText="false" indent="0" shrinkToFit="false"/>
      <protection locked="true" hidden="false"/>
    </xf>
    <xf numFmtId="168" fontId="43" fillId="2" borderId="4" xfId="0" applyFont="true" applyBorder="true" applyAlignment="true" applyProtection="false">
      <alignment horizontal="right" vertical="center" textRotation="0" wrapText="false" indent="0" shrinkToFit="false"/>
      <protection locked="true" hidden="false"/>
    </xf>
    <xf numFmtId="164" fontId="19" fillId="2" borderId="0" xfId="0" applyFont="true" applyBorder="false" applyAlignment="true" applyProtection="false">
      <alignment horizontal="right" vertical="center" textRotation="0" wrapText="false" indent="0" shrinkToFit="false"/>
      <protection locked="true" hidden="false"/>
    </xf>
    <xf numFmtId="164" fontId="19" fillId="2" borderId="0" xfId="0" applyFont="true" applyBorder="true" applyAlignment="true" applyProtection="false">
      <alignment horizontal="right" vertical="center" textRotation="0" wrapText="false" indent="0" shrinkToFit="false"/>
      <protection locked="true" hidden="false"/>
    </xf>
    <xf numFmtId="164" fontId="19" fillId="2" borderId="4" xfId="0" applyFont="true" applyBorder="true" applyAlignment="true" applyProtection="false">
      <alignment horizontal="right" vertical="center" textRotation="0" wrapText="false" indent="0" shrinkToFit="false"/>
      <protection locked="true" hidden="false"/>
    </xf>
    <xf numFmtId="164" fontId="14" fillId="2" borderId="11" xfId="0" applyFont="true" applyBorder="true" applyAlignment="true" applyProtection="false">
      <alignment horizontal="left" vertical="center" textRotation="0" wrapText="true" indent="0" shrinkToFit="false"/>
      <protection locked="true" hidden="false"/>
    </xf>
    <xf numFmtId="168" fontId="14" fillId="2" borderId="11" xfId="0" applyFont="true" applyBorder="true" applyAlignment="true" applyProtection="false">
      <alignment horizontal="right" vertical="center" textRotation="0" wrapText="false" indent="0" shrinkToFit="false"/>
      <protection locked="true" hidden="false"/>
    </xf>
    <xf numFmtId="164" fontId="19" fillId="3" borderId="5" xfId="0" applyFont="true" applyBorder="true" applyAlignment="true" applyProtection="false">
      <alignment horizontal="justify" vertical="center" textRotation="0" wrapText="false" indent="0" shrinkToFit="false"/>
      <protection locked="true" hidden="false"/>
    </xf>
    <xf numFmtId="164" fontId="19" fillId="3" borderId="9" xfId="0" applyFont="true" applyBorder="true" applyAlignment="true" applyProtection="false">
      <alignment horizontal="center" vertical="center" textRotation="0" wrapText="false" indent="0" shrinkToFit="false"/>
      <protection locked="true" hidden="false"/>
    </xf>
    <xf numFmtId="164" fontId="19" fillId="3" borderId="6" xfId="0" applyFont="true" applyBorder="true" applyAlignment="true" applyProtection="false">
      <alignment horizontal="center" vertical="center" textRotation="0" wrapText="false" indent="0" shrinkToFit="false"/>
      <protection locked="true" hidden="false"/>
    </xf>
    <xf numFmtId="164" fontId="19" fillId="3" borderId="6" xfId="0" applyFont="true" applyBorder="true" applyAlignment="true" applyProtection="false">
      <alignment horizontal="center" vertical="center" textRotation="0" wrapText="true" indent="0" shrinkToFit="false"/>
      <protection locked="true" hidden="false"/>
    </xf>
    <xf numFmtId="164" fontId="19" fillId="3" borderId="33" xfId="0" applyFont="true" applyBorder="true" applyAlignment="true" applyProtection="false">
      <alignment horizontal="center" vertical="center" textRotation="0" wrapText="true" indent="0" shrinkToFit="false"/>
      <protection locked="true" hidden="false"/>
    </xf>
    <xf numFmtId="164" fontId="19" fillId="2" borderId="2" xfId="0" applyFont="true" applyBorder="true" applyAlignment="true" applyProtection="false">
      <alignment horizontal="general" vertical="bottom" textRotation="0" wrapText="true" indent="0" shrinkToFit="false"/>
      <protection locked="true" hidden="false"/>
    </xf>
    <xf numFmtId="168" fontId="19" fillId="2"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general" vertical="bottom" textRotation="0" wrapText="true" indent="0" shrinkToFit="false"/>
      <protection locked="true" hidden="false"/>
    </xf>
    <xf numFmtId="164" fontId="0" fillId="2" borderId="43" xfId="0" applyFont="true" applyBorder="true" applyAlignment="true" applyProtection="false">
      <alignment horizontal="right" vertical="bottom" textRotation="0" wrapText="false" indent="0" shrinkToFit="false"/>
      <protection locked="true" hidden="false"/>
    </xf>
    <xf numFmtId="164" fontId="44" fillId="2" borderId="0" xfId="33" applyFont="true" applyBorder="false" applyAlignment="false" applyProtection="false">
      <alignment horizontal="general" vertical="bottom" textRotation="0" wrapText="false" indent="0" shrinkToFit="false"/>
      <protection locked="true" hidden="false"/>
    </xf>
    <xf numFmtId="164" fontId="19" fillId="3" borderId="44" xfId="0" applyFont="true" applyBorder="true" applyAlignment="true" applyProtection="false">
      <alignment horizontal="center" vertical="center" textRotation="0" wrapText="true" indent="0" shrinkToFit="false"/>
      <protection locked="true" hidden="false"/>
    </xf>
    <xf numFmtId="164" fontId="45" fillId="2" borderId="45"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46" xfId="0" applyFont="fals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4" fillId="2" borderId="45"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5" fillId="2" borderId="46" xfId="0" applyFont="true" applyBorder="true" applyAlignment="false" applyProtection="false">
      <alignment horizontal="general" vertical="bottom" textRotation="0" wrapText="false" indent="0" shrinkToFit="false"/>
      <protection locked="true" hidden="false"/>
    </xf>
    <xf numFmtId="164" fontId="46" fillId="2" borderId="47" xfId="0" applyFont="true" applyBorder="true" applyAlignment="false" applyProtection="false">
      <alignment horizontal="general" vertical="bottom" textRotation="0" wrapText="false" indent="0" shrinkToFit="false"/>
      <protection locked="true" hidden="false"/>
    </xf>
    <xf numFmtId="164" fontId="5" fillId="2" borderId="43" xfId="0" applyFont="true" applyBorder="true" applyAlignment="false" applyProtection="false">
      <alignment horizontal="general" vertical="bottom" textRotation="0" wrapText="false" indent="0" shrinkToFit="false"/>
      <protection locked="true" hidden="false"/>
    </xf>
    <xf numFmtId="164" fontId="44" fillId="2" borderId="0" xfId="0" applyFont="true" applyBorder="false" applyAlignment="false" applyProtection="false">
      <alignment horizontal="general" vertical="bottom" textRotation="0" wrapText="false" indent="0" shrinkToFit="false"/>
      <protection locked="true" hidden="false"/>
    </xf>
    <xf numFmtId="164" fontId="45" fillId="2" borderId="48" xfId="0" applyFont="true" applyBorder="true" applyAlignment="false" applyProtection="false">
      <alignment horizontal="general" vertical="bottom" textRotation="0" wrapText="false" indent="0" shrinkToFit="false"/>
      <protection locked="true" hidden="false"/>
    </xf>
    <xf numFmtId="168" fontId="44" fillId="2" borderId="49" xfId="32" applyFont="true" applyBorder="true" applyAlignment="true" applyProtection="true">
      <alignment horizontal="general" vertical="center" textRotation="0" wrapText="false" indent="0" shrinkToFit="false"/>
      <protection locked="false" hidden="false"/>
    </xf>
    <xf numFmtId="164" fontId="44" fillId="6" borderId="0" xfId="0" applyFont="true" applyBorder="true" applyAlignment="true" applyProtection="false">
      <alignment horizontal="general" vertical="center" textRotation="0" wrapText="false" indent="0" shrinkToFit="false"/>
      <protection locked="true" hidden="false"/>
    </xf>
    <xf numFmtId="164" fontId="44" fillId="6" borderId="50" xfId="0" applyFont="true" applyBorder="true" applyAlignment="true" applyProtection="false">
      <alignment horizontal="general" vertical="center" textRotation="0" wrapText="false" indent="0" shrinkToFit="false"/>
      <protection locked="true" hidden="false"/>
    </xf>
    <xf numFmtId="168" fontId="45" fillId="2" borderId="51" xfId="33" applyFont="true" applyBorder="true" applyAlignment="true" applyProtection="false">
      <alignment horizontal="general" vertical="center" textRotation="0" wrapText="false" indent="0" shrinkToFit="false"/>
      <protection locked="true" hidden="false"/>
    </xf>
    <xf numFmtId="168" fontId="45" fillId="2" borderId="52" xfId="33" applyFont="true" applyBorder="true" applyAlignment="true" applyProtection="false">
      <alignment horizontal="general" vertical="center" textRotation="0" wrapText="false" indent="0" shrinkToFit="false"/>
      <protection locked="true" hidden="false"/>
    </xf>
    <xf numFmtId="164" fontId="45" fillId="2" borderId="53" xfId="0" applyFont="true" applyBorder="true" applyAlignment="false" applyProtection="false">
      <alignment horizontal="general" vertical="bottom" textRotation="0" wrapText="false" indent="0" shrinkToFit="false"/>
      <protection locked="true" hidden="false"/>
    </xf>
    <xf numFmtId="168" fontId="44" fillId="2" borderId="54" xfId="32" applyFont="true" applyBorder="true" applyAlignment="true" applyProtection="true">
      <alignment horizontal="general" vertical="center" textRotation="0" wrapText="false" indent="0" shrinkToFit="false"/>
      <protection locked="false" hidden="false"/>
    </xf>
    <xf numFmtId="168" fontId="44" fillId="2" borderId="55" xfId="32" applyFont="true" applyBorder="true" applyAlignment="true" applyProtection="true">
      <alignment horizontal="general" vertical="center" textRotation="0" wrapText="false" indent="0" shrinkToFit="false"/>
      <protection locked="false" hidden="false"/>
    </xf>
    <xf numFmtId="168" fontId="45" fillId="2" borderId="56" xfId="33" applyFont="true" applyBorder="true" applyAlignment="true" applyProtection="false">
      <alignment horizontal="general" vertical="center" textRotation="0" wrapText="false" indent="0" shrinkToFit="false"/>
      <protection locked="true" hidden="false"/>
    </xf>
    <xf numFmtId="164" fontId="45" fillId="2" borderId="57" xfId="33" applyFont="true" applyBorder="true" applyAlignment="true" applyProtection="false">
      <alignment horizontal="general" vertical="center" textRotation="0" wrapText="true" indent="0" shrinkToFit="false"/>
      <protection locked="true" hidden="false"/>
    </xf>
    <xf numFmtId="168" fontId="45" fillId="2" borderId="58" xfId="33" applyFont="true" applyBorder="true" applyAlignment="true" applyProtection="false">
      <alignment horizontal="general" vertical="center" textRotation="0" wrapText="false" indent="0" shrinkToFit="false"/>
      <protection locked="true" hidden="false"/>
    </xf>
    <xf numFmtId="168" fontId="45" fillId="2" borderId="44" xfId="33" applyFont="true" applyBorder="true" applyAlignment="true" applyProtection="false">
      <alignment horizontal="general" vertical="center" textRotation="0" wrapText="false" indent="0" shrinkToFit="false"/>
      <protection locked="true" hidden="false"/>
    </xf>
    <xf numFmtId="164" fontId="44" fillId="2" borderId="0" xfId="0" applyFont="true" applyBorder="true" applyAlignment="true" applyProtection="false">
      <alignment horizontal="general" vertical="center" textRotation="0" wrapText="false" indent="0" shrinkToFit="false"/>
      <protection locked="true" hidden="false"/>
    </xf>
    <xf numFmtId="164" fontId="44" fillId="2" borderId="46" xfId="0" applyFont="true" applyBorder="true" applyAlignment="true" applyProtection="false">
      <alignment horizontal="general" vertical="center" textRotation="0" wrapText="false" indent="0" shrinkToFit="false"/>
      <protection locked="true" hidden="false"/>
    </xf>
    <xf numFmtId="164" fontId="46" fillId="2" borderId="45" xfId="0" applyFont="true" applyBorder="true" applyAlignment="false" applyProtection="false">
      <alignment horizontal="general" vertical="bottom" textRotation="0" wrapText="false" indent="0" shrinkToFit="false"/>
      <protection locked="true" hidden="false"/>
    </xf>
    <xf numFmtId="164" fontId="45" fillId="2" borderId="48" xfId="33" applyFont="true" applyBorder="true" applyAlignment="true" applyProtection="false">
      <alignment horizontal="general" vertical="center" textRotation="0" wrapText="true" indent="0" shrinkToFit="false"/>
      <protection locked="true" hidden="false"/>
    </xf>
    <xf numFmtId="168" fontId="44" fillId="2" borderId="59" xfId="32" applyFont="true" applyBorder="true" applyAlignment="true" applyProtection="true">
      <alignment horizontal="general" vertical="center" textRotation="0" wrapText="false" indent="0" shrinkToFit="false"/>
      <protection locked="false" hidden="false"/>
    </xf>
    <xf numFmtId="168" fontId="44" fillId="2" borderId="60" xfId="32" applyFont="true" applyBorder="true" applyAlignment="true" applyProtection="true">
      <alignment horizontal="general" vertical="center" textRotation="0" wrapText="false" indent="0" shrinkToFit="false"/>
      <protection locked="false" hidden="false"/>
    </xf>
    <xf numFmtId="168" fontId="44" fillId="2" borderId="61" xfId="32" applyFont="true" applyBorder="true" applyAlignment="true" applyProtection="true">
      <alignment horizontal="general" vertical="center" textRotation="0" wrapText="false" indent="0" shrinkToFit="false"/>
      <protection locked="true" hidden="false"/>
    </xf>
    <xf numFmtId="164" fontId="44" fillId="2" borderId="48" xfId="33" applyFont="true" applyBorder="true" applyAlignment="true" applyProtection="false">
      <alignment horizontal="left" vertical="center" textRotation="0" wrapText="true" indent="3" shrinkToFit="false"/>
      <protection locked="true" hidden="false"/>
    </xf>
    <xf numFmtId="168" fontId="45" fillId="0" borderId="52" xfId="33" applyFont="true" applyBorder="true" applyAlignment="true" applyProtection="false">
      <alignment horizontal="general" vertical="center" textRotation="0" wrapText="false" indent="0" shrinkToFit="false"/>
      <protection locked="true" hidden="false"/>
    </xf>
    <xf numFmtId="164" fontId="45" fillId="2" borderId="53" xfId="33" applyFont="true" applyBorder="true" applyAlignment="true" applyProtection="false">
      <alignment horizontal="general" vertical="center" textRotation="0" wrapText="true" indent="0" shrinkToFit="false"/>
      <protection locked="true" hidden="false"/>
    </xf>
    <xf numFmtId="168" fontId="45" fillId="0" borderId="62" xfId="33" applyFont="true" applyBorder="true" applyAlignment="true" applyProtection="false">
      <alignment horizontal="general" vertical="center" textRotation="0" wrapText="false" indent="0" shrinkToFit="false"/>
      <protection locked="true" hidden="false"/>
    </xf>
    <xf numFmtId="164" fontId="44" fillId="2" borderId="48" xfId="33" applyFont="true" applyBorder="true" applyAlignment="true" applyProtection="false">
      <alignment horizontal="general" vertical="center" textRotation="0" wrapText="true" indent="0" shrinkToFit="false"/>
      <protection locked="true" hidden="false"/>
    </xf>
    <xf numFmtId="168" fontId="44" fillId="6" borderId="63" xfId="32" applyFont="true" applyBorder="true" applyAlignment="true" applyProtection="true">
      <alignment horizontal="general" vertical="center" textRotation="0" wrapText="false" indent="0" shrinkToFit="false"/>
      <protection locked="true" hidden="false"/>
    </xf>
    <xf numFmtId="168" fontId="44" fillId="6" borderId="64" xfId="32" applyFont="true" applyBorder="true" applyAlignment="true" applyProtection="true">
      <alignment horizontal="general" vertical="center" textRotation="0" wrapText="false" indent="0" shrinkToFit="false"/>
      <protection locked="true" hidden="false"/>
    </xf>
    <xf numFmtId="168" fontId="44" fillId="6" borderId="65" xfId="32" applyFont="true" applyBorder="true" applyAlignment="true" applyProtection="true">
      <alignment horizontal="general" vertical="center" textRotation="0" wrapText="false" indent="0" shrinkToFit="false"/>
      <protection locked="true" hidden="false"/>
    </xf>
    <xf numFmtId="168" fontId="44" fillId="6" borderId="66" xfId="32" applyFont="true" applyBorder="true" applyAlignment="true" applyProtection="true">
      <alignment horizontal="general" vertical="center" textRotation="0" wrapText="false" indent="0" shrinkToFit="false"/>
      <protection locked="true" hidden="false"/>
    </xf>
    <xf numFmtId="164" fontId="44" fillId="2" borderId="53" xfId="33" applyFont="true" applyBorder="true" applyAlignment="true" applyProtection="false">
      <alignment horizontal="general" vertical="center" textRotation="0" wrapText="true" indent="0" shrinkToFit="false"/>
      <protection locked="true" hidden="false"/>
    </xf>
    <xf numFmtId="168" fontId="44" fillId="6" borderId="67" xfId="32" applyFont="true" applyBorder="true" applyAlignment="true" applyProtection="true">
      <alignment horizontal="general" vertical="center" textRotation="0" wrapText="false" indent="0" shrinkToFit="false"/>
      <protection locked="true" hidden="false"/>
    </xf>
    <xf numFmtId="168" fontId="44" fillId="6" borderId="0" xfId="32" applyFont="true" applyBorder="true" applyAlignment="true" applyProtection="true">
      <alignment horizontal="general" vertical="center" textRotation="0" wrapText="false" indent="0" shrinkToFit="false"/>
      <protection locked="true" hidden="false"/>
    </xf>
    <xf numFmtId="168" fontId="44" fillId="6" borderId="68" xfId="32" applyFont="true" applyBorder="true" applyAlignment="true" applyProtection="true">
      <alignment horizontal="general" vertical="center" textRotation="0" wrapText="false" indent="0" shrinkToFit="false"/>
      <protection locked="true" hidden="false"/>
    </xf>
    <xf numFmtId="168" fontId="44" fillId="6" borderId="69" xfId="32" applyFont="true" applyBorder="true" applyAlignment="true" applyProtection="true">
      <alignment horizontal="general" vertical="center" textRotation="0" wrapText="false" indent="0" shrinkToFit="false"/>
      <protection locked="true" hidden="false"/>
    </xf>
    <xf numFmtId="168" fontId="44" fillId="6" borderId="70" xfId="32" applyFont="true" applyBorder="true" applyAlignment="true" applyProtection="true">
      <alignment horizontal="general" vertical="center" textRotation="0" wrapText="false" indent="0" shrinkToFit="false"/>
      <protection locked="true" hidden="false"/>
    </xf>
    <xf numFmtId="168" fontId="44" fillId="6" borderId="59" xfId="32" applyFont="true" applyBorder="true" applyAlignment="true" applyProtection="true">
      <alignment horizontal="general" vertical="center" textRotation="0" wrapText="false" indent="0" shrinkToFit="false"/>
      <protection locked="true" hidden="false"/>
    </xf>
    <xf numFmtId="168" fontId="44" fillId="6" borderId="71" xfId="32" applyFont="true" applyBorder="true" applyAlignment="true" applyProtection="true">
      <alignment horizontal="general" vertical="center" textRotation="0" wrapText="false" indent="0" shrinkToFit="false"/>
      <protection locked="true" hidden="false"/>
    </xf>
    <xf numFmtId="168" fontId="45" fillId="2" borderId="72" xfId="33" applyFont="true" applyBorder="true" applyAlignment="true" applyProtection="false">
      <alignment horizontal="general" vertical="center" textRotation="0" wrapText="false" indent="0" shrinkToFit="false"/>
      <protection locked="true" hidden="false"/>
    </xf>
    <xf numFmtId="168" fontId="44" fillId="2" borderId="60" xfId="33" applyFont="true" applyBorder="true" applyAlignment="true" applyProtection="true">
      <alignment horizontal="general" vertical="center" textRotation="0" wrapText="false" indent="0" shrinkToFit="false"/>
      <protection locked="false" hidden="false"/>
    </xf>
    <xf numFmtId="168" fontId="45" fillId="0" borderId="73" xfId="33" applyFont="true" applyBorder="true" applyAlignment="true" applyProtection="false">
      <alignment horizontal="general" vertical="center" textRotation="0" wrapText="false" indent="0" shrinkToFit="false"/>
      <protection locked="true" hidden="false"/>
    </xf>
    <xf numFmtId="164" fontId="44" fillId="0" borderId="46" xfId="0" applyFont="true" applyBorder="true" applyAlignment="true" applyProtection="false">
      <alignment horizontal="general" vertical="center" textRotation="0" wrapText="false" indent="0" shrinkToFit="false"/>
      <protection locked="true" hidden="false"/>
    </xf>
    <xf numFmtId="168" fontId="45" fillId="2" borderId="74" xfId="33" applyFont="true" applyBorder="true" applyAlignment="true" applyProtection="false">
      <alignment horizontal="general" vertical="center" textRotation="0" wrapText="false" indent="0" shrinkToFit="false"/>
      <protection locked="true" hidden="false"/>
    </xf>
    <xf numFmtId="168" fontId="45" fillId="0" borderId="75" xfId="33" applyFont="true" applyBorder="true" applyAlignment="true" applyProtection="false">
      <alignment horizontal="general" vertical="center" textRotation="0" wrapText="false" indent="0" shrinkToFit="false"/>
      <protection locked="true" hidden="false"/>
    </xf>
    <xf numFmtId="168" fontId="44" fillId="2" borderId="0" xfId="0" applyFont="true" applyBorder="true" applyAlignment="true" applyProtection="false">
      <alignment horizontal="general" vertical="center" textRotation="0" wrapText="false" indent="0" shrinkToFit="false"/>
      <protection locked="true" hidden="false"/>
    </xf>
    <xf numFmtId="168" fontId="44" fillId="2" borderId="76" xfId="0" applyFont="true" applyBorder="true" applyAlignment="true" applyProtection="false">
      <alignment horizontal="general" vertical="center" textRotation="0" wrapText="false" indent="0" shrinkToFit="false"/>
      <protection locked="true" hidden="false"/>
    </xf>
    <xf numFmtId="168" fontId="44" fillId="0" borderId="46" xfId="0" applyFont="true" applyBorder="true" applyAlignment="true" applyProtection="false">
      <alignment horizontal="general" vertical="center" textRotation="0" wrapText="false" indent="0" shrinkToFit="false"/>
      <protection locked="true" hidden="false"/>
    </xf>
    <xf numFmtId="164" fontId="44" fillId="0" borderId="48" xfId="33" applyFont="true" applyBorder="true" applyAlignment="true" applyProtection="false">
      <alignment horizontal="general" vertical="center" textRotation="0" wrapText="true" indent="0" shrinkToFit="false"/>
      <protection locked="true" hidden="false"/>
    </xf>
    <xf numFmtId="168" fontId="44" fillId="0" borderId="60" xfId="32" applyFont="true" applyBorder="true" applyAlignment="true" applyProtection="true">
      <alignment horizontal="general" vertical="center" textRotation="0" wrapText="false" indent="0" shrinkToFit="false"/>
      <protection locked="false" hidden="false"/>
    </xf>
    <xf numFmtId="168" fontId="45" fillId="0" borderId="44" xfId="33" applyFont="true" applyBorder="true" applyAlignment="true" applyProtection="false">
      <alignment horizontal="general" vertical="center" textRotation="0" wrapText="false" indent="0" shrinkToFit="false"/>
      <protection locked="true" hidden="false"/>
    </xf>
    <xf numFmtId="168" fontId="45" fillId="2" borderId="73" xfId="33" applyFont="true" applyBorder="true" applyAlignment="true" applyProtection="false">
      <alignment horizontal="general" vertical="center" textRotation="0" wrapText="false" indent="0" shrinkToFit="false"/>
      <protection locked="true" hidden="false"/>
    </xf>
    <xf numFmtId="168" fontId="45" fillId="2" borderId="77" xfId="33" applyFont="true" applyBorder="true" applyAlignment="true" applyProtection="false">
      <alignment horizontal="general" vertical="center" textRotation="0" wrapText="false" indent="0" shrinkToFit="false"/>
      <protection locked="true" hidden="false"/>
    </xf>
    <xf numFmtId="164" fontId="45" fillId="2" borderId="0" xfId="33" applyFont="true" applyBorder="false" applyAlignment="false" applyProtection="false">
      <alignment horizontal="general" vertical="bottom" textRotation="0" wrapText="false" indent="0" shrinkToFit="false"/>
      <protection locked="true" hidden="false"/>
    </xf>
    <xf numFmtId="164" fontId="12" fillId="2" borderId="45" xfId="0" applyFont="true" applyBorder="true" applyAlignment="false" applyProtection="false">
      <alignment horizontal="general" vertical="bottom" textRotation="0" wrapText="false" indent="0" shrinkToFit="false"/>
      <protection locked="true" hidden="false"/>
    </xf>
    <xf numFmtId="164" fontId="45" fillId="0" borderId="57" xfId="33" applyFont="true" applyBorder="true" applyAlignment="true" applyProtection="false">
      <alignment horizontal="general" vertical="center" textRotation="0" wrapText="true" indent="0" shrinkToFit="false"/>
      <protection locked="true" hidden="false"/>
    </xf>
    <xf numFmtId="168" fontId="45" fillId="0" borderId="77" xfId="33" applyFont="true" applyBorder="true" applyAlignment="true" applyProtection="false">
      <alignment horizontal="general" vertical="center" textRotation="0" wrapText="false" indent="0" shrinkToFit="false"/>
      <protection locked="true" hidden="false"/>
    </xf>
    <xf numFmtId="164" fontId="44" fillId="2" borderId="57" xfId="33" applyFont="true" applyBorder="true" applyAlignment="true" applyProtection="false">
      <alignment horizontal="general" vertical="center" textRotation="0" wrapText="true" indent="0" shrinkToFit="false"/>
      <protection locked="true" hidden="false"/>
    </xf>
    <xf numFmtId="168" fontId="44" fillId="6" borderId="78" xfId="33" applyFont="true" applyBorder="true" applyAlignment="true" applyProtection="false">
      <alignment horizontal="general" vertical="center" textRotation="0" wrapText="false" indent="0" shrinkToFit="false"/>
      <protection locked="true" hidden="false"/>
    </xf>
    <xf numFmtId="168" fontId="44" fillId="6" borderId="79" xfId="33" applyFont="true" applyBorder="true" applyAlignment="true" applyProtection="false">
      <alignment horizontal="general" vertical="center" textRotation="0" wrapText="false" indent="0" shrinkToFit="false"/>
      <protection locked="true" hidden="false"/>
    </xf>
    <xf numFmtId="168" fontId="44" fillId="6" borderId="77" xfId="33" applyFont="true" applyBorder="true" applyAlignment="true" applyProtection="false">
      <alignment horizontal="general" vertical="center" textRotation="0" wrapText="false" indent="0" shrinkToFit="false"/>
      <protection locked="true" hidden="false"/>
    </xf>
    <xf numFmtId="168" fontId="44" fillId="2" borderId="44" xfId="33" applyFont="true" applyBorder="true" applyAlignment="true" applyProtection="false">
      <alignment horizontal="general" vertical="center" textRotation="0" wrapText="false" indent="0" shrinkToFit="false"/>
      <protection locked="true" hidden="false"/>
    </xf>
    <xf numFmtId="168" fontId="44" fillId="2" borderId="52" xfId="33" applyFont="true" applyBorder="true" applyAlignment="true" applyProtection="false">
      <alignment horizontal="general" vertical="center" textRotation="0" wrapText="false" indent="0" shrinkToFit="false"/>
      <protection locked="true" hidden="false"/>
    </xf>
    <xf numFmtId="168" fontId="44" fillId="0" borderId="44" xfId="33" applyFont="true" applyBorder="true" applyAlignment="true" applyProtection="false">
      <alignment horizontal="general" vertical="center" textRotation="0" wrapText="false" indent="0" shrinkToFit="false"/>
      <protection locked="true" hidden="false"/>
    </xf>
    <xf numFmtId="168" fontId="44" fillId="0" borderId="52" xfId="33"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46" xfId="0" applyFont="false" applyBorder="true" applyAlignment="false" applyProtection="false">
      <alignment horizontal="general" vertical="bottom" textRotation="0" wrapText="false" indent="0" shrinkToFit="false"/>
      <protection locked="true" hidden="false"/>
    </xf>
    <xf numFmtId="168" fontId="45" fillId="6" borderId="78" xfId="33" applyFont="true" applyBorder="true" applyAlignment="true" applyProtection="false">
      <alignment horizontal="general" vertical="center" textRotation="0" wrapText="false" indent="0" shrinkToFit="false"/>
      <protection locked="true" hidden="false"/>
    </xf>
    <xf numFmtId="168" fontId="45" fillId="6" borderId="79" xfId="33" applyFont="true" applyBorder="true" applyAlignment="true" applyProtection="false">
      <alignment horizontal="general" vertical="center" textRotation="0" wrapText="false" indent="0" shrinkToFit="false"/>
      <protection locked="true" hidden="false"/>
    </xf>
    <xf numFmtId="168" fontId="45" fillId="6" borderId="77" xfId="33" applyFont="true" applyBorder="true" applyAlignment="true" applyProtection="false">
      <alignment horizontal="general" vertical="center" textRotation="0" wrapText="false" indent="0" shrinkToFit="false"/>
      <protection locked="true" hidden="false"/>
    </xf>
    <xf numFmtId="164" fontId="19" fillId="2" borderId="0" xfId="0" applyFont="true" applyBorder="false" applyAlignment="true" applyProtection="false">
      <alignment horizontal="left" vertical="center" textRotation="0" wrapText="false" indent="0" shrinkToFit="false"/>
      <protection locked="true" hidden="false"/>
    </xf>
    <xf numFmtId="164" fontId="19" fillId="2" borderId="10" xfId="0" applyFont="true" applyBorder="true" applyAlignment="true" applyProtection="false">
      <alignment horizontal="right" vertical="center" textRotation="0" wrapText="false" indent="0" shrinkToFit="false"/>
      <protection locked="true" hidden="false"/>
    </xf>
    <xf numFmtId="164" fontId="19" fillId="3" borderId="9"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4" fillId="2" borderId="3" xfId="0" applyFont="true" applyBorder="true" applyAlignment="true" applyProtection="false">
      <alignment horizontal="left" vertical="center" textRotation="0" wrapText="false" indent="0" shrinkToFit="false"/>
      <protection locked="true" hidden="false"/>
    </xf>
    <xf numFmtId="168" fontId="14" fillId="2" borderId="14" xfId="0" applyFont="true" applyBorder="true" applyAlignment="true" applyProtection="false">
      <alignment horizontal="right" vertical="center" textRotation="0" wrapText="false" indent="0" shrinkToFit="false"/>
      <protection locked="true" hidden="false"/>
    </xf>
    <xf numFmtId="168" fontId="0" fillId="0" borderId="0" xfId="0" applyFont="true" applyBorder="true" applyAlignment="true" applyProtection="false">
      <alignment horizontal="right" vertical="center"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64" fontId="19" fillId="2" borderId="4" xfId="0" applyFont="true" applyBorder="true" applyAlignment="true" applyProtection="false">
      <alignment horizontal="left" vertical="center" textRotation="0" wrapText="false" indent="0" shrinkToFit="false"/>
      <protection locked="true" hidden="false"/>
    </xf>
    <xf numFmtId="164" fontId="19" fillId="2" borderId="11" xfId="0" applyFont="true" applyBorder="true" applyAlignment="true" applyProtection="false">
      <alignment horizontal="left" vertical="center" textRotation="0" wrapText="false" indent="0" shrinkToFit="false"/>
      <protection locked="true" hidden="false"/>
    </xf>
    <xf numFmtId="168" fontId="19" fillId="2" borderId="13" xfId="0" applyFont="true" applyBorder="true" applyAlignment="true" applyProtection="false">
      <alignment horizontal="right" vertical="center" textRotation="0" wrapText="false" indent="0" shrinkToFit="false"/>
      <protection locked="true" hidden="false"/>
    </xf>
    <xf numFmtId="164" fontId="19" fillId="0" borderId="2"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left" vertical="bottom" textRotation="0" wrapText="true" indent="0" shrinkToFit="false"/>
      <protection locked="true" hidden="false"/>
    </xf>
    <xf numFmtId="168" fontId="15" fillId="2" borderId="1" xfId="0" applyFont="true" applyBorder="true" applyAlignment="true" applyProtection="false">
      <alignment horizontal="right" vertical="center" textRotation="0" wrapText="false" indent="0" shrinkToFit="false"/>
      <protection locked="true" hidden="false"/>
    </xf>
    <xf numFmtId="168" fontId="15" fillId="2" borderId="2" xfId="0" applyFont="true" applyBorder="true" applyAlignment="true" applyProtection="false">
      <alignment horizontal="right" vertical="center" textRotation="0" wrapText="false" indent="0" shrinkToFit="false"/>
      <protection locked="true" hidden="false"/>
    </xf>
    <xf numFmtId="164" fontId="34" fillId="2" borderId="4" xfId="0" applyFont="true" applyBorder="true" applyAlignment="true" applyProtection="false">
      <alignment horizontal="left" vertical="center" textRotation="0" wrapText="true" indent="0" shrinkToFit="false"/>
      <protection locked="true" hidden="false"/>
    </xf>
    <xf numFmtId="168" fontId="34" fillId="2" borderId="7" xfId="0" applyFont="true" applyBorder="true" applyAlignment="true" applyProtection="false">
      <alignment horizontal="right" vertical="center" textRotation="0" wrapText="false" indent="0" shrinkToFit="false"/>
      <protection locked="true" hidden="false"/>
    </xf>
    <xf numFmtId="168" fontId="34" fillId="2" borderId="0" xfId="0" applyFont="true" applyBorder="true" applyAlignment="true" applyProtection="false">
      <alignment horizontal="right" vertical="center" textRotation="0" wrapText="false" indent="0" shrinkToFit="false"/>
      <protection locked="true" hidden="false"/>
    </xf>
    <xf numFmtId="168" fontId="34" fillId="2" borderId="12" xfId="0" applyFont="true" applyBorder="true" applyAlignment="true" applyProtection="false">
      <alignment horizontal="right" vertical="center" textRotation="0" wrapText="false" indent="0" shrinkToFit="false"/>
      <protection locked="true" hidden="false"/>
    </xf>
    <xf numFmtId="164" fontId="0" fillId="3" borderId="10" xfId="0" applyFont="false" applyBorder="true" applyAlignment="false" applyProtection="false">
      <alignment horizontal="general" vertical="bottom" textRotation="0" wrapText="false" indent="0" shrinkToFit="false"/>
      <protection locked="true" hidden="false"/>
    </xf>
    <xf numFmtId="164" fontId="0" fillId="3" borderId="13" xfId="0" applyFont="fals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5" fillId="0" borderId="0" xfId="23" applyFont="fals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center" vertical="bottom" textRotation="0" wrapText="false" indent="0" shrinkToFit="false"/>
      <protection locked="true" hidden="false"/>
    </xf>
    <xf numFmtId="164" fontId="17" fillId="2" borderId="0" xfId="0" applyFont="tru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8" fillId="2" borderId="14" xfId="0" applyFont="true" applyBorder="true" applyAlignment="false" applyProtection="false">
      <alignment horizontal="general" vertical="bottom" textRotation="0" wrapText="false" indent="0" shrinkToFit="false"/>
      <protection locked="true" hidden="false"/>
    </xf>
    <xf numFmtId="164" fontId="8" fillId="2" borderId="7"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true" applyAlignment="true" applyProtection="false">
      <alignment horizontal="center" vertical="bottom" textRotation="0" wrapText="false" indent="0" shrinkToFit="false"/>
      <protection locked="true" hidden="false"/>
    </xf>
    <xf numFmtId="164" fontId="8" fillId="2" borderId="12" xfId="0" applyFont="true" applyBorder="true" applyAlignment="false" applyProtection="false">
      <alignment horizontal="general" vertical="bottom" textRotation="0" wrapText="false" indent="0" shrinkToFit="false"/>
      <protection locked="true" hidden="false"/>
    </xf>
    <xf numFmtId="183" fontId="8" fillId="2" borderId="0" xfId="0" applyFont="true" applyBorder="true" applyAlignment="false" applyProtection="false">
      <alignment horizontal="general" vertical="bottom" textRotation="0" wrapText="false" indent="0" shrinkToFit="false"/>
      <protection locked="true" hidden="false"/>
    </xf>
    <xf numFmtId="183" fontId="17" fillId="2" borderId="0" xfId="0" applyFont="true" applyBorder="true" applyAlignment="false" applyProtection="false">
      <alignment horizontal="general" vertical="bottom" textRotation="0" wrapText="false" indent="0" shrinkToFit="false"/>
      <protection locked="true" hidden="false"/>
    </xf>
    <xf numFmtId="184" fontId="8" fillId="2" borderId="0" xfId="0" applyFont="true" applyBorder="true" applyAlignment="true" applyProtection="false">
      <alignment horizontal="center" vertical="bottom" textRotation="0" wrapText="false" indent="0" shrinkToFit="false"/>
      <protection locked="true" hidden="false"/>
    </xf>
    <xf numFmtId="185" fontId="8" fillId="2" borderId="0" xfId="0" applyFont="true" applyBorder="true" applyAlignment="true" applyProtection="false">
      <alignment horizontal="center" vertical="bottom" textRotation="0" wrapText="false" indent="0" shrinkToFit="false"/>
      <protection locked="true" hidden="false"/>
    </xf>
    <xf numFmtId="164" fontId="8" fillId="2" borderId="10" xfId="0" applyFont="true" applyBorder="true" applyAlignment="false" applyProtection="false">
      <alignment horizontal="general" vertical="bottom" textRotation="0" wrapText="false" indent="0" shrinkToFit="false"/>
      <protection locked="true" hidden="false"/>
    </xf>
    <xf numFmtId="183" fontId="8" fillId="2" borderId="10"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true" applyAlignment="false" applyProtection="false">
      <alignment horizontal="general" vertical="bottom" textRotation="0" wrapText="false" indent="0" shrinkToFit="false"/>
      <protection locked="true" hidden="false"/>
    </xf>
    <xf numFmtId="175" fontId="17" fillId="2" borderId="0" xfId="0" applyFont="true" applyBorder="true" applyAlignment="false" applyProtection="false">
      <alignment horizontal="general" vertical="bottom" textRotation="0" wrapText="false" indent="0" shrinkToFit="false"/>
      <protection locked="true" hidden="false"/>
    </xf>
    <xf numFmtId="175" fontId="17" fillId="2" borderId="80" xfId="0" applyFont="true" applyBorder="true" applyAlignment="false" applyProtection="false">
      <alignment horizontal="general" vertical="bottom" textRotation="0" wrapText="false" indent="0" shrinkToFit="false"/>
      <protection locked="true" hidden="false"/>
    </xf>
    <xf numFmtId="175" fontId="8" fillId="2" borderId="0" xfId="0" applyFont="true" applyBorder="true" applyAlignment="false" applyProtection="false">
      <alignment horizontal="general" vertical="bottom" textRotation="0" wrapText="false" indent="0" shrinkToFit="false"/>
      <protection locked="true" hidden="false"/>
    </xf>
    <xf numFmtId="164" fontId="8" fillId="2" borderId="8" xfId="0" applyFont="true" applyBorder="true" applyAlignment="true" applyProtection="false">
      <alignment horizontal="center" vertical="bottom" textRotation="0" wrapText="false" indent="0" shrinkToFit="false"/>
      <protection locked="true" hidden="false"/>
    </xf>
    <xf numFmtId="183" fontId="17" fillId="2" borderId="10" xfId="0" applyFont="true" applyBorder="true" applyAlignment="false" applyProtection="false">
      <alignment horizontal="general" vertical="bottom" textRotation="0" wrapText="false" indent="0" shrinkToFit="false"/>
      <protection locked="true" hidden="false"/>
    </xf>
    <xf numFmtId="175" fontId="17" fillId="2" borderId="10" xfId="0" applyFont="true" applyBorder="true" applyAlignment="false" applyProtection="false">
      <alignment horizontal="general" vertical="bottom" textRotation="0" wrapText="false" indent="0" shrinkToFit="false"/>
      <protection locked="true" hidden="false"/>
    </xf>
    <xf numFmtId="183" fontId="8" fillId="2" borderId="12" xfId="0" applyFont="true" applyBorder="true" applyAlignment="false" applyProtection="false">
      <alignment horizontal="general" vertical="bottom" textRotation="0" wrapText="false" indent="0" shrinkToFit="false"/>
      <protection locked="true" hidden="false"/>
    </xf>
    <xf numFmtId="164" fontId="17" fillId="2" borderId="10" xfId="0" applyFont="true" applyBorder="true" applyAlignment="false" applyProtection="false">
      <alignment horizontal="general" vertical="bottom" textRotation="0" wrapText="false" indent="0" shrinkToFit="false"/>
      <protection locked="true" hidden="false"/>
    </xf>
    <xf numFmtId="164" fontId="8" fillId="2" borderId="8" xfId="0" applyFont="true" applyBorder="true" applyAlignment="false" applyProtection="false">
      <alignment horizontal="general" vertical="bottom" textRotation="0" wrapText="false" indent="0" shrinkToFit="false"/>
      <protection locked="true" hidden="false"/>
    </xf>
    <xf numFmtId="164" fontId="8" fillId="2" borderId="13"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false" applyAlignment="true" applyProtection="false">
      <alignment horizontal="left" vertical="center" textRotation="0" wrapText="false" indent="0" shrinkToFit="false"/>
      <protection locked="true" hidden="false"/>
    </xf>
    <xf numFmtId="164" fontId="15" fillId="0" borderId="7" xfId="0" applyFont="true" applyBorder="true" applyAlignment="true" applyProtection="false">
      <alignment horizontal="left" vertical="center" textRotation="0" wrapText="false" indent="0" shrinkToFit="false"/>
      <protection locked="true" hidden="false"/>
    </xf>
    <xf numFmtId="164" fontId="14" fillId="0" borderId="12" xfId="0" applyFont="true" applyBorder="true" applyAlignment="true" applyProtection="false">
      <alignment horizontal="right" vertical="center" textRotation="0" wrapText="false" indent="0" shrinkToFit="false"/>
      <protection locked="true" hidden="false"/>
    </xf>
    <xf numFmtId="168" fontId="14" fillId="0" borderId="3" xfId="0" applyFont="true" applyBorder="true" applyAlignment="true" applyProtection="false">
      <alignment horizontal="right" vertical="center" textRotation="0" wrapText="false" indent="0" shrinkToFit="false"/>
      <protection locked="true" hidden="false"/>
    </xf>
    <xf numFmtId="164" fontId="14" fillId="2" borderId="12" xfId="0" applyFont="true" applyBorder="true" applyAlignment="true" applyProtection="false">
      <alignment horizontal="right" vertical="center" textRotation="0" wrapText="false" indent="0" shrinkToFit="false"/>
      <protection locked="true" hidden="false"/>
    </xf>
    <xf numFmtId="164" fontId="14" fillId="2" borderId="7" xfId="0" applyFont="true" applyBorder="true" applyAlignment="true" applyProtection="false">
      <alignment horizontal="left" vertical="center" textRotation="0" wrapText="false" indent="0" shrinkToFit="false"/>
      <protection locked="true" hidden="false"/>
    </xf>
    <xf numFmtId="164" fontId="19" fillId="2" borderId="7" xfId="0" applyFont="true" applyBorder="true" applyAlignment="true" applyProtection="false">
      <alignment horizontal="left" vertical="center" textRotation="0" wrapText="false" indent="0" shrinkToFit="false"/>
      <protection locked="true" hidden="false"/>
    </xf>
    <xf numFmtId="164" fontId="19" fillId="2" borderId="0" xfId="0" applyFont="true" applyBorder="false" applyAlignment="true" applyProtection="false">
      <alignment horizontal="left" vertical="center" textRotation="0" wrapText="true" indent="0" shrinkToFit="false"/>
      <protection locked="true" hidden="false"/>
    </xf>
    <xf numFmtId="164" fontId="14" fillId="2" borderId="0" xfId="0" applyFont="true" applyBorder="false" applyAlignment="true" applyProtection="false">
      <alignment horizontal="left" vertical="center" textRotation="0" wrapText="false" indent="0" shrinkToFit="false"/>
      <protection locked="true" hidden="false"/>
    </xf>
    <xf numFmtId="164" fontId="14" fillId="2" borderId="8" xfId="0" applyFont="true" applyBorder="true" applyAlignment="true" applyProtection="false">
      <alignment horizontal="left" vertical="center" textRotation="0" wrapText="false" indent="0" shrinkToFit="false"/>
      <protection locked="true" hidden="false"/>
    </xf>
    <xf numFmtId="168" fontId="14" fillId="2" borderId="8" xfId="0" applyFont="true" applyBorder="true" applyAlignment="true" applyProtection="false">
      <alignment horizontal="right" vertical="center" textRotation="0" wrapText="false" indent="0" shrinkToFit="false"/>
      <protection locked="true" hidden="false"/>
    </xf>
    <xf numFmtId="168" fontId="14" fillId="2" borderId="10" xfId="0" applyFont="true" applyBorder="true" applyAlignment="true" applyProtection="false">
      <alignment horizontal="right" vertical="center" textRotation="0" wrapText="false" indent="0" shrinkToFit="false"/>
      <protection locked="true" hidden="false"/>
    </xf>
    <xf numFmtId="168" fontId="14" fillId="2" borderId="13"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39" fillId="2" borderId="0" xfId="0" applyFont="true" applyBorder="false" applyAlignment="true" applyProtection="false">
      <alignment horizontal="left" vertical="center" textRotation="0" wrapText="false" indent="0" shrinkToFit="false"/>
      <protection locked="true" hidden="false"/>
    </xf>
    <xf numFmtId="164" fontId="14" fillId="2" borderId="10" xfId="0" applyFont="true" applyBorder="true" applyAlignment="true" applyProtection="false">
      <alignment horizontal="right" vertical="center" textRotation="0" wrapText="false" indent="0" shrinkToFit="false"/>
      <protection locked="true" hidden="false"/>
    </xf>
    <xf numFmtId="164" fontId="14" fillId="2" borderId="1" xfId="0" applyFont="true" applyBorder="true" applyAlignment="true" applyProtection="false">
      <alignment horizontal="left" vertical="center" textRotation="0" wrapText="false" indent="0" shrinkToFit="false"/>
      <protection locked="true" hidden="false"/>
    </xf>
    <xf numFmtId="164" fontId="19" fillId="2" borderId="8" xfId="0" applyFont="true" applyBorder="true" applyAlignment="true" applyProtection="false">
      <alignment horizontal="left" vertical="center" textRotation="0" wrapText="false" indent="0" shrinkToFit="false"/>
      <protection locked="true" hidden="false"/>
    </xf>
    <xf numFmtId="164" fontId="19" fillId="2" borderId="7" xfId="0" applyFont="true" applyBorder="true" applyAlignment="true" applyProtection="false">
      <alignment horizontal="justify" vertical="center" textRotation="0" wrapText="false" indent="0" shrinkToFit="false"/>
      <protection locked="true" hidden="false"/>
    </xf>
    <xf numFmtId="164" fontId="19" fillId="2" borderId="8" xfId="0" applyFont="true" applyBorder="true" applyAlignment="true" applyProtection="false">
      <alignment horizontal="justify" vertical="center" textRotation="0" wrapText="false" indent="0" shrinkToFit="false"/>
      <protection locked="true" hidden="false"/>
    </xf>
    <xf numFmtId="164" fontId="19" fillId="3" borderId="6" xfId="0" applyFont="true" applyBorder="true" applyAlignment="true" applyProtection="false">
      <alignment horizontal="left" vertical="center" textRotation="0" wrapText="false" indent="0" shrinkToFit="false"/>
      <protection locked="true" hidden="false"/>
    </xf>
    <xf numFmtId="164" fontId="19" fillId="2" borderId="0" xfId="0" applyFont="true" applyBorder="true" applyAlignment="true" applyProtection="false">
      <alignment horizontal="left" vertical="center" textRotation="0" wrapText="false" indent="0" shrinkToFit="false"/>
      <protection locked="true" hidden="false"/>
    </xf>
    <xf numFmtId="164" fontId="14" fillId="2" borderId="0" xfId="0" applyFont="true" applyBorder="true" applyAlignment="true" applyProtection="false">
      <alignment horizontal="left" vertical="center" textRotation="0" wrapText="false" indent="0" shrinkToFit="false"/>
      <protection locked="true" hidden="false"/>
    </xf>
  </cellXfs>
  <cellStyles count="25">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Comma 2" xfId="21" builtinId="53" customBuiltin="true"/>
    <cellStyle name="Hyperlink 2" xfId="22" builtinId="53" customBuiltin="true"/>
    <cellStyle name="Normal 2" xfId="23" builtinId="53" customBuiltin="true"/>
    <cellStyle name="Normal 2 2" xfId="24" builtinId="53" customBuiltin="true"/>
    <cellStyle name="Normal 2 3" xfId="25" builtinId="53" customBuiltin="true"/>
    <cellStyle name="Normal 2 4" xfId="26" builtinId="53" customBuiltin="true"/>
    <cellStyle name="Normal 3" xfId="27" builtinId="53" customBuiltin="true"/>
    <cellStyle name="Normal 4" xfId="28" builtinId="53" customBuiltin="true"/>
    <cellStyle name="Normal 5" xfId="29" builtinId="53" customBuiltin="true"/>
    <cellStyle name="Normal 5 2" xfId="30" builtinId="53" customBuiltin="true"/>
    <cellStyle name="Normal 6" xfId="31" builtinId="53" customBuiltin="true"/>
    <cellStyle name="Normal_A3366421" xfId="32" builtinId="53" customBuiltin="true"/>
    <cellStyle name="Style 1" xfId="33" builtinId="53" customBuiltin="true"/>
    <cellStyle name="Style 1 2" xfId="34" builtinId="53" customBuiltin="true"/>
    <cellStyle name="Style 1 3" xfId="35" builtinId="53" customBuiltin="true"/>
    <cellStyle name="Normal_Draft Budget 2008-09_ L2 Table_ FC" xfId="36" builtinId="53" customBuiltin="true"/>
    <cellStyle name="Normal_TABLE2" xfId="37" builtinId="53" customBuiltin="true"/>
    <cellStyle name="Normal_TABLE4" xfId="38" builtinId="53" customBuiltin="true"/>
    <cellStyle name="*unknown*" xfId="20" builtinId="8" customBuiltin="false"/>
  </cellStyles>
  <dxfs count="1">
    <dxf>
      <font>
        <sz val="10"/>
        <color rgb="FF000000"/>
        <name val="Arial"/>
        <family val="2"/>
      </font>
      <fill>
        <patternFill>
          <bgColor rgb="FFFF0000"/>
        </patternFill>
      </fill>
    </dxf>
  </dxfs>
  <colors>
    <indexedColors>
      <rgbColor rgb="FF000000"/>
      <rgbColor rgb="FFFFFFFF"/>
      <rgbColor rgb="FFFF0000"/>
      <rgbColor rgb="FF00FF00"/>
      <rgbColor rgb="FF0000FF"/>
      <rgbColor rgb="FFFFFF00"/>
      <rgbColor rgb="FFFF00FF"/>
      <rgbColor rgb="FF7394C4"/>
      <rgbColor rgb="FF7E0021"/>
      <rgbColor rgb="FF4475B0"/>
      <rgbColor rgb="FF000080"/>
      <rgbColor rgb="FF878787"/>
      <rgbColor rgb="FF800080"/>
      <rgbColor rgb="FF365C89"/>
      <rgbColor rgb="FFC0C0C0"/>
      <rgbColor rgb="FF808080"/>
      <rgbColor rgb="FFA1B3D3"/>
      <rgbColor rgb="FFBE4B48"/>
      <rgbColor rgb="FFFFFFCC"/>
      <rgbColor rgb="FFE6E6FF"/>
      <rgbColor rgb="FF4F81BD"/>
      <rgbColor rgb="FFA6A6A6"/>
      <rgbColor rgb="FF3A6293"/>
      <rgbColor rgb="FFC2CCE1"/>
      <rgbColor rgb="FF000080"/>
      <rgbColor rgb="FFFF00FF"/>
      <rgbColor rgb="FFFFFF00"/>
      <rgbColor rgb="FF7997C4"/>
      <rgbColor rgb="FF800080"/>
      <rgbColor rgb="FF800000"/>
      <rgbColor rgb="FF436EA1"/>
      <rgbColor rgb="FF0000FF"/>
      <rgbColor rgb="FF83CAFF"/>
      <rgbColor rgb="FFB0BED7"/>
      <rgbColor rgb="FFCCFFCC"/>
      <rgbColor rgb="FFFFFF99"/>
      <rgbColor rgb="FF99CCFF"/>
      <rgbColor rgb="FFB3B3B3"/>
      <rgbColor rgb="FFAABAD7"/>
      <rgbColor rgb="FFCCCCCC"/>
      <rgbColor rgb="FF3366FF"/>
      <rgbColor rgb="FF46AAC4"/>
      <rgbColor rgb="FF98B855"/>
      <rgbColor rgb="FFFFD320"/>
      <rgbColor rgb="FFFF950E"/>
      <rgbColor rgb="FFFF420E"/>
      <rgbColor rgb="FF7D5FA0"/>
      <rgbColor rgb="FF969696"/>
      <rgbColor rgb="FF002060"/>
      <rgbColor rgb="FF579D1C"/>
      <rgbColor rgb="FF4A7EBB"/>
      <rgbColor rgb="FF3A5F8B"/>
      <rgbColor rgb="FF999999"/>
      <rgbColor rgb="FF4B7BB4"/>
      <rgbColor rgb="FF004586"/>
      <rgbColor rgb="FF1F1C1B"/>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stacked"/>
        <c:ser>
          <c:idx val="0"/>
          <c:order val="0"/>
          <c:tx>
            <c:strRef>
              <c:f>'Gross Exp 09-14 AJC'!$A$32</c:f>
              <c:strCache>
                <c:ptCount val="1"/>
                <c:pt idx="0">
                  <c:v>Total ex police &amp; fire</c:v>
                </c:pt>
              </c:strCache>
            </c:strRef>
          </c:tx>
          <c:spPr>
            <a:solidFill>
              <a:srgbClr val="004586"/>
            </a:solidFill>
            <a:ln>
              <a:noFill/>
            </a:ln>
          </c:spPr>
          <c:dLbls>
            <c:showLegendKey val="0"/>
            <c:showVal val="0"/>
            <c:showCatName val="0"/>
            <c:showSerName val="0"/>
            <c:showPercent val="0"/>
          </c:dLbls>
          <c:cat>
            <c:strRef>
              <c:f>'Gross Exp 09-14 AJC'!$B$31:$F$31</c:f>
              <c:strCache>
                <c:ptCount val="5"/>
                <c:pt idx="0">
                  <c:v>2009-10</c:v>
                </c:pt>
                <c:pt idx="1">
                  <c:v>2010-11</c:v>
                </c:pt>
                <c:pt idx="2">
                  <c:v>2011-12</c:v>
                </c:pt>
                <c:pt idx="3">
                  <c:v>2012-13</c:v>
                </c:pt>
                <c:pt idx="4">
                  <c:v>2013-14</c:v>
                </c:pt>
              </c:strCache>
            </c:strRef>
          </c:cat>
          <c:val>
            <c:numRef>
              <c:f>'Gross Exp 09-14 AJC'!$B$32:$F$32</c:f>
              <c:numCache>
                <c:formatCode>General</c:formatCode>
                <c:ptCount val="5"/>
                <c:pt idx="0">
                  <c:v>17.333431017022</c:v>
                </c:pt>
                <c:pt idx="1">
                  <c:v>16.9030372504499</c:v>
                </c:pt>
                <c:pt idx="2">
                  <c:v>16.4428615769157</c:v>
                </c:pt>
                <c:pt idx="3">
                  <c:v>16.2360823054218</c:v>
                </c:pt>
                <c:pt idx="4">
                  <c:v>16.2060792015336</c:v>
                </c:pt>
              </c:numCache>
            </c:numRef>
          </c:val>
        </c:ser>
        <c:ser>
          <c:idx val="1"/>
          <c:order val="1"/>
          <c:tx>
            <c:strRef>
              <c:f>'Gross Exp 09-14 AJC'!$A$33</c:f>
              <c:strCache>
                <c:ptCount val="1"/>
                <c:pt idx="0">
                  <c:v>Police &amp; fire</c:v>
                </c:pt>
              </c:strCache>
            </c:strRef>
          </c:tx>
          <c:spPr>
            <a:solidFill>
              <a:srgbClr val="ff420e"/>
            </a:solidFill>
            <a:ln>
              <a:noFill/>
            </a:ln>
          </c:spPr>
          <c:dLbls>
            <c:showLegendKey val="0"/>
            <c:showVal val="0"/>
            <c:showCatName val="0"/>
            <c:showSerName val="0"/>
            <c:showPercent val="0"/>
          </c:dLbls>
          <c:cat>
            <c:strRef>
              <c:f>'Gross Exp 09-14 AJC'!$B$31:$F$31</c:f>
              <c:strCache>
                <c:ptCount val="5"/>
                <c:pt idx="0">
                  <c:v>2009-10</c:v>
                </c:pt>
                <c:pt idx="1">
                  <c:v>2010-11</c:v>
                </c:pt>
                <c:pt idx="2">
                  <c:v>2011-12</c:v>
                </c:pt>
                <c:pt idx="3">
                  <c:v>2012-13</c:v>
                </c:pt>
                <c:pt idx="4">
                  <c:v>2013-14</c:v>
                </c:pt>
              </c:strCache>
            </c:strRef>
          </c:cat>
          <c:val>
            <c:numRef>
              <c:f>'Gross Exp 09-14 AJC'!$B$33:$F$33</c:f>
              <c:numCache>
                <c:formatCode>General</c:formatCode>
                <c:ptCount val="5"/>
                <c:pt idx="0">
                  <c:v>1.84185073306342</c:v>
                </c:pt>
                <c:pt idx="1">
                  <c:v>1.73764464913033</c:v>
                </c:pt>
                <c:pt idx="2">
                  <c:v>1.65115128140226</c:v>
                </c:pt>
                <c:pt idx="3">
                  <c:v>1.66707880068355</c:v>
                </c:pt>
                <c:pt idx="4">
                  <c:v>0</c:v>
                </c:pt>
              </c:numCache>
            </c:numRef>
          </c:val>
        </c:ser>
        <c:gapWidth val="100"/>
        <c:overlap val="0"/>
        <c:axId val="44668489"/>
        <c:axId val="98834590"/>
      </c:barChart>
      <c:catAx>
        <c:axId val="44668489"/>
        <c:scaling>
          <c:orientation val="minMax"/>
        </c:scaling>
        <c:delete val="0"/>
        <c:axPos val="b"/>
        <c:majorTickMark val="out"/>
        <c:minorTickMark val="none"/>
        <c:tickLblPos val="nextTo"/>
        <c:spPr>
          <a:ln>
            <a:solidFill>
              <a:srgbClr val="b3b3b3"/>
            </a:solidFill>
          </a:ln>
        </c:spPr>
        <c:crossAx val="98834590"/>
        <c:crosses val="autoZero"/>
        <c:auto val="1"/>
        <c:lblAlgn val="ctr"/>
        <c:lblOffset val="100"/>
      </c:catAx>
      <c:valAx>
        <c:axId val="98834590"/>
        <c:scaling>
          <c:orientation val="minMax"/>
          <c:max val="20"/>
          <c:min val="0"/>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Gross expenditure  / £ billion (real 2015-16 prices)</a:t>
                </a:r>
              </a:p>
            </c:rich>
          </c:tx>
          <c:layout/>
        </c:title>
        <c:majorTickMark val="out"/>
        <c:minorTickMark val="none"/>
        <c:tickLblPos val="nextTo"/>
        <c:spPr>
          <a:ln>
            <a:solidFill>
              <a:srgbClr val="b3b3b3"/>
            </a:solidFill>
          </a:ln>
        </c:spPr>
        <c:crossAx val="44668489"/>
        <c:crossesAt val="1"/>
      </c:valAx>
      <c:spPr>
        <a:noFill/>
        <a:ln>
          <a:solidFill>
            <a:srgbClr val="b3b3b3"/>
          </a:solidFill>
        </a:ln>
      </c:spPr>
    </c:plotArea>
    <c:legend>
      <c:spPr>
        <a:solidFill>
          <a:srgbClr val="ffffff"/>
        </a:solidFill>
        <a:ln>
          <a:noFill/>
        </a:ln>
      </c:spPr>
    </c:legend>
    <c:plotVisOnly val="1"/>
  </c:chart>
  <c:spPr>
    <a:solidFill>
      <a:srgbClr val="ffffff"/>
    </a:solidFill>
    <a:ln>
      <a:no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percentStacked"/>
        <c:ser>
          <c:idx val="0"/>
          <c:order val="0"/>
          <c:tx>
            <c:strRef>
              <c:f>label 0</c:f>
              <c:strCache>
                <c:ptCount val="1"/>
                <c:pt idx="0">
                  <c:v>Bands A-C</c:v>
                </c:pt>
              </c:strCache>
            </c:strRef>
          </c:tx>
          <c:spPr>
            <a:solidFill>
              <a:srgbClr val="002060"/>
            </a:solidFill>
            <a:ln w="9360">
              <a:solidFill>
                <a:srgbClr val="365c89"/>
              </a:solidFill>
              <a:round/>
            </a:ln>
          </c:spPr>
          <c:dLbls>
            <c:dLblPos val="ctr"/>
            <c:showLegendKey val="0"/>
            <c:showVal val="0"/>
            <c:showCatName val="0"/>
            <c:showSerName val="0"/>
            <c:showPercent val="0"/>
          </c:dLbls>
          <c:cat>
            <c:strRef>
              <c:f>categories</c:f>
              <c:strCache>
                <c:ptCount val="33"/>
                <c:pt idx="0">
                  <c:v>East Renfrewshire</c:v>
                </c:pt>
                <c:pt idx="1">
                  <c:v>East Dunbartonshire</c:v>
                </c:pt>
                <c:pt idx="2">
                  <c:v>Aberdeenshire</c:v>
                </c:pt>
                <c:pt idx="3">
                  <c:v>Stirling</c:v>
                </c:pt>
                <c:pt idx="4">
                  <c:v>Edinburgh, City of</c:v>
                </c:pt>
                <c:pt idx="5">
                  <c:v>Perth &amp; Kinross</c:v>
                </c:pt>
                <c:pt idx="6">
                  <c:v>South Ayrshire</c:v>
                </c:pt>
                <c:pt idx="7">
                  <c:v>East Lothian</c:v>
                </c:pt>
                <c:pt idx="8">
                  <c:v>Argyll &amp; Bute</c:v>
                </c:pt>
                <c:pt idx="9">
                  <c:v>Highland</c:v>
                </c:pt>
                <c:pt idx="10">
                  <c:v>Aberdeen City</c:v>
                </c:pt>
                <c:pt idx="11">
                  <c:v>SCOTLAND</c:v>
                </c:pt>
                <c:pt idx="12">
                  <c:v>Dumfries &amp; Galloway</c:v>
                </c:pt>
                <c:pt idx="13">
                  <c:v>South Lanarkshire</c:v>
                </c:pt>
                <c:pt idx="14">
                  <c:v>Scottish Borders</c:v>
                </c:pt>
                <c:pt idx="15">
                  <c:v>Renfrewshire</c:v>
                </c:pt>
                <c:pt idx="16">
                  <c:v>Angus</c:v>
                </c:pt>
                <c:pt idx="17">
                  <c:v>Midlothian</c:v>
                </c:pt>
                <c:pt idx="18">
                  <c:v>Fife</c:v>
                </c:pt>
                <c:pt idx="19">
                  <c:v>Clackmannanshire</c:v>
                </c:pt>
                <c:pt idx="20">
                  <c:v>Falkirk</c:v>
                </c:pt>
                <c:pt idx="21">
                  <c:v>Moray</c:v>
                </c:pt>
                <c:pt idx="22">
                  <c:v>West Lothian</c:v>
                </c:pt>
                <c:pt idx="23">
                  <c:v>Shetland Islands</c:v>
                </c:pt>
                <c:pt idx="24">
                  <c:v>Orkney Islands</c:v>
                </c:pt>
                <c:pt idx="25">
                  <c:v>North Ayrshire</c:v>
                </c:pt>
                <c:pt idx="26">
                  <c:v>Glasgow City</c:v>
                </c:pt>
                <c:pt idx="27">
                  <c:v>East Ayrshire</c:v>
                </c:pt>
                <c:pt idx="28">
                  <c:v>West Dunbartonshire</c:v>
                </c:pt>
                <c:pt idx="29">
                  <c:v>North Lanarkshire</c:v>
                </c:pt>
                <c:pt idx="30">
                  <c:v>Inverclyde</c:v>
                </c:pt>
                <c:pt idx="31">
                  <c:v>Dundee City</c:v>
                </c:pt>
                <c:pt idx="32">
                  <c:v>Eilean Siar</c:v>
                </c:pt>
              </c:strCache>
            </c:strRef>
          </c:cat>
          <c:val>
            <c:numRef>
              <c:f>0</c:f>
              <c:numCache>
                <c:formatCode>General</c:formatCode>
                <c:ptCount val="33"/>
                <c:pt idx="0">
                  <c:v>10086</c:v>
                </c:pt>
                <c:pt idx="1">
                  <c:v>12678</c:v>
                </c:pt>
                <c:pt idx="2">
                  <c:v>48646</c:v>
                </c:pt>
                <c:pt idx="3">
                  <c:v>17540</c:v>
                </c:pt>
                <c:pt idx="4">
                  <c:v>103687</c:v>
                </c:pt>
                <c:pt idx="5">
                  <c:v>33744</c:v>
                </c:pt>
                <c:pt idx="6">
                  <c:v>27700</c:v>
                </c:pt>
                <c:pt idx="7">
                  <c:v>24446</c:v>
                </c:pt>
                <c:pt idx="8">
                  <c:v>25469</c:v>
                </c:pt>
                <c:pt idx="9">
                  <c:v>63203</c:v>
                </c:pt>
                <c:pt idx="10">
                  <c:v>63637</c:v>
                </c:pt>
                <c:pt idx="11">
                  <c:v>1470119</c:v>
                </c:pt>
                <c:pt idx="12">
                  <c:v>44224</c:v>
                </c:pt>
                <c:pt idx="13">
                  <c:v>88382</c:v>
                </c:pt>
                <c:pt idx="14">
                  <c:v>34537</c:v>
                </c:pt>
                <c:pt idx="15">
                  <c:v>50614</c:v>
                </c:pt>
                <c:pt idx="16">
                  <c:v>33522</c:v>
                </c:pt>
                <c:pt idx="17">
                  <c:v>23306</c:v>
                </c:pt>
                <c:pt idx="18">
                  <c:v>106593</c:v>
                </c:pt>
                <c:pt idx="19">
                  <c:v>15020</c:v>
                </c:pt>
                <c:pt idx="20">
                  <c:v>46529</c:v>
                </c:pt>
                <c:pt idx="21">
                  <c:v>27582</c:v>
                </c:pt>
                <c:pt idx="22">
                  <c:v>50607</c:v>
                </c:pt>
                <c:pt idx="23">
                  <c:v>7266</c:v>
                </c:pt>
                <c:pt idx="24">
                  <c:v>7127</c:v>
                </c:pt>
                <c:pt idx="25">
                  <c:v>45506</c:v>
                </c:pt>
                <c:pt idx="26">
                  <c:v>194096</c:v>
                </c:pt>
                <c:pt idx="27">
                  <c:v>39514</c:v>
                </c:pt>
                <c:pt idx="28">
                  <c:v>31331</c:v>
                </c:pt>
                <c:pt idx="29">
                  <c:v>107238</c:v>
                </c:pt>
                <c:pt idx="30">
                  <c:v>27022</c:v>
                </c:pt>
                <c:pt idx="31">
                  <c:v>48512</c:v>
                </c:pt>
                <c:pt idx="32">
                  <c:v>10755</c:v>
                </c:pt>
              </c:numCache>
            </c:numRef>
          </c:val>
        </c:ser>
        <c:ser>
          <c:idx val="1"/>
          <c:order val="1"/>
          <c:tx>
            <c:strRef>
              <c:f>label 1</c:f>
              <c:strCache>
                <c:ptCount val="1"/>
                <c:pt idx="0">
                  <c:v>Bands D-E</c:v>
                </c:pt>
              </c:strCache>
            </c:strRef>
          </c:tx>
          <c:spPr>
            <a:solidFill>
              <a:srgbClr val="4f81bd"/>
            </a:solidFill>
            <a:ln w="9360">
              <a:solidFill>
                <a:srgbClr val="365c89"/>
              </a:solidFill>
              <a:round/>
            </a:ln>
          </c:spPr>
          <c:dLbls>
            <c:dLblPos val="ctr"/>
            <c:showLegendKey val="0"/>
            <c:showVal val="0"/>
            <c:showCatName val="0"/>
            <c:showSerName val="0"/>
            <c:showPercent val="0"/>
          </c:dLbls>
          <c:cat>
            <c:strRef>
              <c:f>categories</c:f>
              <c:strCache>
                <c:ptCount val="33"/>
                <c:pt idx="0">
                  <c:v>East Renfrewshire</c:v>
                </c:pt>
                <c:pt idx="1">
                  <c:v>East Dunbartonshire</c:v>
                </c:pt>
                <c:pt idx="2">
                  <c:v>Aberdeenshire</c:v>
                </c:pt>
                <c:pt idx="3">
                  <c:v>Stirling</c:v>
                </c:pt>
                <c:pt idx="4">
                  <c:v>Edinburgh, City of</c:v>
                </c:pt>
                <c:pt idx="5">
                  <c:v>Perth &amp; Kinross</c:v>
                </c:pt>
                <c:pt idx="6">
                  <c:v>South Ayrshire</c:v>
                </c:pt>
                <c:pt idx="7">
                  <c:v>East Lothian</c:v>
                </c:pt>
                <c:pt idx="8">
                  <c:v>Argyll &amp; Bute</c:v>
                </c:pt>
                <c:pt idx="9">
                  <c:v>Highland</c:v>
                </c:pt>
                <c:pt idx="10">
                  <c:v>Aberdeen City</c:v>
                </c:pt>
                <c:pt idx="11">
                  <c:v>SCOTLAND</c:v>
                </c:pt>
                <c:pt idx="12">
                  <c:v>Dumfries &amp; Galloway</c:v>
                </c:pt>
                <c:pt idx="13">
                  <c:v>South Lanarkshire</c:v>
                </c:pt>
                <c:pt idx="14">
                  <c:v>Scottish Borders</c:v>
                </c:pt>
                <c:pt idx="15">
                  <c:v>Renfrewshire</c:v>
                </c:pt>
                <c:pt idx="16">
                  <c:v>Angus</c:v>
                </c:pt>
                <c:pt idx="17">
                  <c:v>Midlothian</c:v>
                </c:pt>
                <c:pt idx="18">
                  <c:v>Fife</c:v>
                </c:pt>
                <c:pt idx="19">
                  <c:v>Clackmannanshire</c:v>
                </c:pt>
                <c:pt idx="20">
                  <c:v>Falkirk</c:v>
                </c:pt>
                <c:pt idx="21">
                  <c:v>Moray</c:v>
                </c:pt>
                <c:pt idx="22">
                  <c:v>West Lothian</c:v>
                </c:pt>
                <c:pt idx="23">
                  <c:v>Shetland Islands</c:v>
                </c:pt>
                <c:pt idx="24">
                  <c:v>Orkney Islands</c:v>
                </c:pt>
                <c:pt idx="25">
                  <c:v>North Ayrshire</c:v>
                </c:pt>
                <c:pt idx="26">
                  <c:v>Glasgow City</c:v>
                </c:pt>
                <c:pt idx="27">
                  <c:v>East Ayrshire</c:v>
                </c:pt>
                <c:pt idx="28">
                  <c:v>West Dunbartonshire</c:v>
                </c:pt>
                <c:pt idx="29">
                  <c:v>North Lanarkshire</c:v>
                </c:pt>
                <c:pt idx="30">
                  <c:v>Inverclyde</c:v>
                </c:pt>
                <c:pt idx="31">
                  <c:v>Dundee City</c:v>
                </c:pt>
                <c:pt idx="32">
                  <c:v>Eilean Siar</c:v>
                </c:pt>
              </c:strCache>
            </c:strRef>
          </c:cat>
          <c:val>
            <c:numRef>
              <c:f>1</c:f>
              <c:numCache>
                <c:formatCode>General</c:formatCode>
                <c:ptCount val="33"/>
                <c:pt idx="0">
                  <c:v>14258</c:v>
                </c:pt>
                <c:pt idx="1">
                  <c:v>18146</c:v>
                </c:pt>
                <c:pt idx="2">
                  <c:v>37244</c:v>
                </c:pt>
                <c:pt idx="3">
                  <c:v>10220</c:v>
                </c:pt>
                <c:pt idx="4">
                  <c:v>70911</c:v>
                </c:pt>
                <c:pt idx="5">
                  <c:v>21205</c:v>
                </c:pt>
                <c:pt idx="6">
                  <c:v>17466</c:v>
                </c:pt>
                <c:pt idx="7">
                  <c:v>11454</c:v>
                </c:pt>
                <c:pt idx="8">
                  <c:v>12860</c:v>
                </c:pt>
                <c:pt idx="9">
                  <c:v>35170</c:v>
                </c:pt>
                <c:pt idx="10">
                  <c:v>26496</c:v>
                </c:pt>
                <c:pt idx="11">
                  <c:v>643868</c:v>
                </c:pt>
                <c:pt idx="12">
                  <c:v>19933</c:v>
                </c:pt>
                <c:pt idx="13">
                  <c:v>37665</c:v>
                </c:pt>
                <c:pt idx="14">
                  <c:v>11779</c:v>
                </c:pt>
                <c:pt idx="15">
                  <c:v>21288</c:v>
                </c:pt>
                <c:pt idx="16">
                  <c:v>15357</c:v>
                </c:pt>
                <c:pt idx="17">
                  <c:v>9025</c:v>
                </c:pt>
                <c:pt idx="18">
                  <c:v>41061</c:v>
                </c:pt>
                <c:pt idx="19">
                  <c:v>5567</c:v>
                </c:pt>
                <c:pt idx="20">
                  <c:v>16754</c:v>
                </c:pt>
                <c:pt idx="21">
                  <c:v>11184</c:v>
                </c:pt>
                <c:pt idx="22">
                  <c:v>16693</c:v>
                </c:pt>
                <c:pt idx="23">
                  <c:v>3032</c:v>
                </c:pt>
                <c:pt idx="24">
                  <c:v>2870</c:v>
                </c:pt>
                <c:pt idx="25">
                  <c:v>15190</c:v>
                </c:pt>
                <c:pt idx="26">
                  <c:v>64270</c:v>
                </c:pt>
                <c:pt idx="27">
                  <c:v>12249</c:v>
                </c:pt>
                <c:pt idx="28">
                  <c:v>9941</c:v>
                </c:pt>
                <c:pt idx="29">
                  <c:v>30705</c:v>
                </c:pt>
                <c:pt idx="30">
                  <c:v>6601</c:v>
                </c:pt>
                <c:pt idx="31">
                  <c:v>14433</c:v>
                </c:pt>
                <c:pt idx="32">
                  <c:v>2841</c:v>
                </c:pt>
              </c:numCache>
            </c:numRef>
          </c:val>
        </c:ser>
        <c:ser>
          <c:idx val="2"/>
          <c:order val="2"/>
          <c:tx>
            <c:strRef>
              <c:f>label 2</c:f>
              <c:strCache>
                <c:ptCount val="1"/>
                <c:pt idx="0">
                  <c:v>Bands F-H</c:v>
                </c:pt>
              </c:strCache>
            </c:strRef>
          </c:tx>
          <c:spPr>
            <a:solidFill>
              <a:srgbClr val="aabad7"/>
            </a:solidFill>
            <a:ln w="9360">
              <a:solidFill>
                <a:srgbClr val="365c89"/>
              </a:solidFill>
              <a:round/>
            </a:ln>
          </c:spPr>
          <c:dLbls>
            <c:dLblPos val="ctr"/>
            <c:showLegendKey val="0"/>
            <c:showVal val="0"/>
            <c:showCatName val="0"/>
            <c:showSerName val="0"/>
            <c:showPercent val="0"/>
          </c:dLbls>
          <c:cat>
            <c:strRef>
              <c:f>categories</c:f>
              <c:strCache>
                <c:ptCount val="33"/>
                <c:pt idx="0">
                  <c:v>East Renfrewshire</c:v>
                </c:pt>
                <c:pt idx="1">
                  <c:v>East Dunbartonshire</c:v>
                </c:pt>
                <c:pt idx="2">
                  <c:v>Aberdeenshire</c:v>
                </c:pt>
                <c:pt idx="3">
                  <c:v>Stirling</c:v>
                </c:pt>
                <c:pt idx="4">
                  <c:v>Edinburgh, City of</c:v>
                </c:pt>
                <c:pt idx="5">
                  <c:v>Perth &amp; Kinross</c:v>
                </c:pt>
                <c:pt idx="6">
                  <c:v>South Ayrshire</c:v>
                </c:pt>
                <c:pt idx="7">
                  <c:v>East Lothian</c:v>
                </c:pt>
                <c:pt idx="8">
                  <c:v>Argyll &amp; Bute</c:v>
                </c:pt>
                <c:pt idx="9">
                  <c:v>Highland</c:v>
                </c:pt>
                <c:pt idx="10">
                  <c:v>Aberdeen City</c:v>
                </c:pt>
                <c:pt idx="11">
                  <c:v>SCOTLAND</c:v>
                </c:pt>
                <c:pt idx="12">
                  <c:v>Dumfries &amp; Galloway</c:v>
                </c:pt>
                <c:pt idx="13">
                  <c:v>South Lanarkshire</c:v>
                </c:pt>
                <c:pt idx="14">
                  <c:v>Scottish Borders</c:v>
                </c:pt>
                <c:pt idx="15">
                  <c:v>Renfrewshire</c:v>
                </c:pt>
                <c:pt idx="16">
                  <c:v>Angus</c:v>
                </c:pt>
                <c:pt idx="17">
                  <c:v>Midlothian</c:v>
                </c:pt>
                <c:pt idx="18">
                  <c:v>Fife</c:v>
                </c:pt>
                <c:pt idx="19">
                  <c:v>Clackmannanshire</c:v>
                </c:pt>
                <c:pt idx="20">
                  <c:v>Falkirk</c:v>
                </c:pt>
                <c:pt idx="21">
                  <c:v>Moray</c:v>
                </c:pt>
                <c:pt idx="22">
                  <c:v>West Lothian</c:v>
                </c:pt>
                <c:pt idx="23">
                  <c:v>Shetland Islands</c:v>
                </c:pt>
                <c:pt idx="24">
                  <c:v>Orkney Islands</c:v>
                </c:pt>
                <c:pt idx="25">
                  <c:v>North Ayrshire</c:v>
                </c:pt>
                <c:pt idx="26">
                  <c:v>Glasgow City</c:v>
                </c:pt>
                <c:pt idx="27">
                  <c:v>East Ayrshire</c:v>
                </c:pt>
                <c:pt idx="28">
                  <c:v>West Dunbartonshire</c:v>
                </c:pt>
                <c:pt idx="29">
                  <c:v>North Lanarkshire</c:v>
                </c:pt>
                <c:pt idx="30">
                  <c:v>Inverclyde</c:v>
                </c:pt>
                <c:pt idx="31">
                  <c:v>Dundee City</c:v>
                </c:pt>
                <c:pt idx="32">
                  <c:v>Eilean Siar</c:v>
                </c:pt>
              </c:strCache>
            </c:strRef>
          </c:cat>
          <c:val>
            <c:numRef>
              <c:f>2</c:f>
              <c:numCache>
                <c:formatCode>General</c:formatCode>
                <c:ptCount val="33"/>
                <c:pt idx="0">
                  <c:v>12647</c:v>
                </c:pt>
                <c:pt idx="1">
                  <c:v>13603</c:v>
                </c:pt>
                <c:pt idx="2">
                  <c:v>25217</c:v>
                </c:pt>
                <c:pt idx="3">
                  <c:v>10505</c:v>
                </c:pt>
                <c:pt idx="4">
                  <c:v>46547</c:v>
                </c:pt>
                <c:pt idx="5">
                  <c:v>13309</c:v>
                </c:pt>
                <c:pt idx="6">
                  <c:v>7996</c:v>
                </c:pt>
                <c:pt idx="7">
                  <c:v>8877</c:v>
                </c:pt>
                <c:pt idx="8">
                  <c:v>6972</c:v>
                </c:pt>
                <c:pt idx="9">
                  <c:v>12995</c:v>
                </c:pt>
                <c:pt idx="10">
                  <c:v>16040</c:v>
                </c:pt>
                <c:pt idx="11">
                  <c:v>313818</c:v>
                </c:pt>
                <c:pt idx="12">
                  <c:v>7512</c:v>
                </c:pt>
                <c:pt idx="13">
                  <c:v>16896</c:v>
                </c:pt>
                <c:pt idx="14">
                  <c:v>9054</c:v>
                </c:pt>
                <c:pt idx="15">
                  <c:v>9165</c:v>
                </c:pt>
                <c:pt idx="16">
                  <c:v>4644</c:v>
                </c:pt>
                <c:pt idx="17">
                  <c:v>4739</c:v>
                </c:pt>
                <c:pt idx="18">
                  <c:v>18943</c:v>
                </c:pt>
                <c:pt idx="19">
                  <c:v>2703</c:v>
                </c:pt>
                <c:pt idx="20">
                  <c:v>7502</c:v>
                </c:pt>
                <c:pt idx="21">
                  <c:v>2621</c:v>
                </c:pt>
                <c:pt idx="22">
                  <c:v>7876</c:v>
                </c:pt>
                <c:pt idx="23">
                  <c:v>309</c:v>
                </c:pt>
                <c:pt idx="24">
                  <c:v>297</c:v>
                </c:pt>
                <c:pt idx="25">
                  <c:v>4848</c:v>
                </c:pt>
                <c:pt idx="26">
                  <c:v>18136</c:v>
                </c:pt>
                <c:pt idx="27">
                  <c:v>4007</c:v>
                </c:pt>
                <c:pt idx="28">
                  <c:v>2357</c:v>
                </c:pt>
                <c:pt idx="29">
                  <c:v>10502</c:v>
                </c:pt>
                <c:pt idx="30">
                  <c:v>3457</c:v>
                </c:pt>
                <c:pt idx="31">
                  <c:v>3335</c:v>
                </c:pt>
                <c:pt idx="32">
                  <c:v>207</c:v>
                </c:pt>
              </c:numCache>
            </c:numRef>
          </c:val>
        </c:ser>
        <c:ser>
          <c:idx val="3"/>
          <c:order val="3"/>
          <c:spPr>
            <a:solidFill>
              <a:srgbClr val="4f81bd"/>
            </a:solidFill>
            <a:ln w="9360">
              <a:solidFill>
                <a:srgbClr val="365c89"/>
              </a:solidFill>
              <a:round/>
            </a:ln>
          </c:spPr>
          <c:cat>
            <c:strRef>
              <c:f>categories</c:f>
              <c:strCache>
                <c:ptCount val="33"/>
                <c:pt idx="0">
                  <c:v>East Renfrewshire</c:v>
                </c:pt>
                <c:pt idx="1">
                  <c:v>East Dunbartonshire</c:v>
                </c:pt>
                <c:pt idx="2">
                  <c:v>Aberdeenshire</c:v>
                </c:pt>
                <c:pt idx="3">
                  <c:v>Stirling</c:v>
                </c:pt>
                <c:pt idx="4">
                  <c:v>Edinburgh, City of</c:v>
                </c:pt>
                <c:pt idx="5">
                  <c:v>Perth &amp; Kinross</c:v>
                </c:pt>
                <c:pt idx="6">
                  <c:v>South Ayrshire</c:v>
                </c:pt>
                <c:pt idx="7">
                  <c:v>East Lothian</c:v>
                </c:pt>
                <c:pt idx="8">
                  <c:v>Argyll &amp; Bute</c:v>
                </c:pt>
                <c:pt idx="9">
                  <c:v>Highland</c:v>
                </c:pt>
                <c:pt idx="10">
                  <c:v>Aberdeen City</c:v>
                </c:pt>
                <c:pt idx="11">
                  <c:v>SCOTLAND</c:v>
                </c:pt>
                <c:pt idx="12">
                  <c:v>Dumfries &amp; Galloway</c:v>
                </c:pt>
                <c:pt idx="13">
                  <c:v>South Lanarkshire</c:v>
                </c:pt>
                <c:pt idx="14">
                  <c:v>Scottish Borders</c:v>
                </c:pt>
                <c:pt idx="15">
                  <c:v>Renfrewshire</c:v>
                </c:pt>
                <c:pt idx="16">
                  <c:v>Angus</c:v>
                </c:pt>
                <c:pt idx="17">
                  <c:v>Midlothian</c:v>
                </c:pt>
                <c:pt idx="18">
                  <c:v>Fife</c:v>
                </c:pt>
                <c:pt idx="19">
                  <c:v>Clackmannanshire</c:v>
                </c:pt>
                <c:pt idx="20">
                  <c:v>Falkirk</c:v>
                </c:pt>
                <c:pt idx="21">
                  <c:v>Moray</c:v>
                </c:pt>
                <c:pt idx="22">
                  <c:v>West Lothian</c:v>
                </c:pt>
                <c:pt idx="23">
                  <c:v>Shetland Islands</c:v>
                </c:pt>
                <c:pt idx="24">
                  <c:v>Orkney Islands</c:v>
                </c:pt>
                <c:pt idx="25">
                  <c:v>North Ayrshire</c:v>
                </c:pt>
                <c:pt idx="26">
                  <c:v>Glasgow City</c:v>
                </c:pt>
                <c:pt idx="27">
                  <c:v>East Ayrshire</c:v>
                </c:pt>
                <c:pt idx="28">
                  <c:v>West Dunbartonshire</c:v>
                </c:pt>
                <c:pt idx="29">
                  <c:v>North Lanarkshire</c:v>
                </c:pt>
                <c:pt idx="30">
                  <c:v>Inverclyde</c:v>
                </c:pt>
                <c:pt idx="31">
                  <c:v>Dundee City</c:v>
                </c:pt>
                <c:pt idx="32">
                  <c:v>Eilean Siar</c:v>
                </c:pt>
              </c:strCache>
            </c:strRef>
          </c:cat>
        </c:ser>
        <c:gapWidth val="150"/>
        <c:overlap val="100"/>
        <c:axId val="73445294"/>
        <c:axId val="38037615"/>
      </c:barChart>
      <c:catAx>
        <c:axId val="73445294"/>
        <c:scaling>
          <c:orientation val="minMax"/>
        </c:scaling>
        <c:delete val="0"/>
        <c:axPos val="b"/>
        <c:majorTickMark val="out"/>
        <c:minorTickMark val="none"/>
        <c:tickLblPos val="nextTo"/>
        <c:spPr>
          <a:ln w="9360">
            <a:solidFill>
              <a:srgbClr val="878787"/>
            </a:solidFill>
            <a:round/>
          </a:ln>
        </c:spPr>
        <c:crossAx val="38037615"/>
        <c:crosses val="autoZero"/>
        <c:auto val="1"/>
        <c:lblAlgn val="ctr"/>
        <c:lblOffset val="100"/>
      </c:catAx>
      <c:valAx>
        <c:axId val="38037615"/>
        <c:scaling>
          <c:orientation val="minMax"/>
        </c:scaling>
        <c:delete val="0"/>
        <c:axPos val="l"/>
        <c:majorGridlines>
          <c:spPr>
            <a:ln w="9360">
              <a:solidFill>
                <a:srgbClr val="878787"/>
              </a:solidFill>
              <a:round/>
            </a:ln>
          </c:spPr>
        </c:majorGridlines>
        <c:title>
          <c:tx>
            <c:rich>
              <a:bodyPr/>
              <a:lstStyle/>
              <a:p>
                <a:pPr>
                  <a:defRPr/>
                </a:pPr>
                <a:r>
                  <a:rPr b="1" lang="en-GB" sz="1000">
                    <a:solidFill>
                      <a:srgbClr val="000000"/>
                    </a:solidFill>
                    <a:latin typeface="Calibri"/>
                  </a:rPr>
                  <a:t>Percentage of chargeable dwellings</a:t>
                </a:r>
              </a:p>
            </c:rich>
          </c:tx>
          <c:layout/>
        </c:title>
        <c:majorTickMark val="out"/>
        <c:minorTickMark val="none"/>
        <c:tickLblPos val="nextTo"/>
        <c:spPr>
          <a:ln w="9360">
            <a:solidFill>
              <a:srgbClr val="878787"/>
            </a:solidFill>
            <a:round/>
          </a:ln>
        </c:spPr>
        <c:crossAx val="73445294"/>
        <c:crosses val="autoZero"/>
      </c:valAx>
      <c:spPr>
        <a:noFill/>
        <a:ln>
          <a:noFill/>
        </a:ln>
      </c:spPr>
    </c:plotArea>
    <c:legend>
      <c:legendPos val="r"/>
      <c:overlay val="0"/>
      <c:spPr>
        <a:noFill/>
        <a:ln>
          <a:noFill/>
        </a:ln>
      </c:spPr>
    </c:legend>
    <c:plotVisOnly val="1"/>
  </c:chart>
  <c:spPr>
    <a:solidFill>
      <a:srgbClr val="ffffff"/>
    </a:solidFill>
    <a:ln>
      <a:no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clustered"/>
        <c:ser>
          <c:idx val="0"/>
          <c:order val="0"/>
          <c:tx>
            <c:strRef>
              <c:f>label 0</c:f>
              <c:strCache>
                <c:ptCount val="1"/>
                <c:pt idx="0">
                  <c:v>2013-14</c:v>
                </c:pt>
              </c:strCache>
            </c:strRef>
          </c:tx>
          <c:spPr>
            <a:solidFill>
              <a:srgbClr val="3366ff"/>
            </a:solidFill>
            <a:ln w="25560">
              <a:noFill/>
            </a:ln>
          </c:spPr>
          <c:dLbls>
            <c:dLbl>
              <c:idx val="16"/>
              <c:spPr>
                <a:ln w="25560">
                  <a:solidFill>
                    <a:srgbClr val="FFFFFF"/>
                  </a:solidFill>
                </a:ln>
              </c:spPr>
              <c:dLblPos val="inEnd"/>
              <c:showLegendKey val="0"/>
              <c:showVal val="1"/>
              <c:showCatName val="0"/>
              <c:showSerName val="0"/>
              <c:showPercent val="0"/>
            </c:dLbl>
            <c:dLbl>
              <c:idx val="17"/>
              <c:spPr>
                <a:ln w="25560">
                  <a:solidFill>
                    <a:srgbClr val="FFFFFF"/>
                  </a:solidFill>
                </a:ln>
              </c:spPr>
              <c:dLblPos val="inEnd"/>
              <c:showLegendKey val="0"/>
              <c:showVal val="1"/>
              <c:showCatName val="0"/>
              <c:showSerName val="0"/>
              <c:showPercent val="0"/>
            </c:dLbl>
            <c:spPr>
              <a:ln w="25560">
                <a:solidFill>
                  <a:srgbClr val="FFFFFF"/>
                </a:solidFill>
              </a:ln>
            </c:spPr>
            <c:dLblPos val="inEnd"/>
            <c:showLegendKey val="0"/>
            <c:showVal val="1"/>
            <c:showCatName val="0"/>
            <c:showSerName val="0"/>
            <c:showPercent val="0"/>
          </c:dLbls>
          <c:cat>
            <c:strRef>
              <c:f>categories</c:f>
              <c:strCache>
                <c:ptCount val="33"/>
                <c:pt idx="0">
                  <c:v>Eilean Siar</c:v>
                </c:pt>
                <c:pt idx="1">
                  <c:v>Orkney Islands</c:v>
                </c:pt>
                <c:pt idx="2">
                  <c:v>Dumfries &amp; Galloway</c:v>
                </c:pt>
                <c:pt idx="3">
                  <c:v>Shetland Islands</c:v>
                </c:pt>
                <c:pt idx="4">
                  <c:v>Falkirk</c:v>
                </c:pt>
                <c:pt idx="5">
                  <c:v>Angus</c:v>
                </c:pt>
                <c:pt idx="6">
                  <c:v>Scottish Borders</c:v>
                </c:pt>
                <c:pt idx="7">
                  <c:v>North Lanarkshire</c:v>
                </c:pt>
                <c:pt idx="8">
                  <c:v>South Lanarkshire</c:v>
                </c:pt>
                <c:pt idx="9">
                  <c:v>East Lothian</c:v>
                </c:pt>
                <c:pt idx="10">
                  <c:v>Fife</c:v>
                </c:pt>
                <c:pt idx="11">
                  <c:v>East Renfrewshire</c:v>
                </c:pt>
                <c:pt idx="12">
                  <c:v>West Lothian</c:v>
                </c:pt>
                <c:pt idx="13">
                  <c:v>Moray</c:v>
                </c:pt>
                <c:pt idx="14">
                  <c:v>Aberdeenshire</c:v>
                </c:pt>
                <c:pt idx="15">
                  <c:v>East Dunbartonshire</c:v>
                </c:pt>
                <c:pt idx="16">
                  <c:v>Clackmannanshire</c:v>
                </c:pt>
                <c:pt idx="17">
                  <c:v>Scotland</c:v>
                </c:pt>
                <c:pt idx="18">
                  <c:v>North Ayrshire</c:v>
                </c:pt>
                <c:pt idx="19">
                  <c:v>South Ayrshire</c:v>
                </c:pt>
                <c:pt idx="20">
                  <c:v>Perth &amp; Kinross</c:v>
                </c:pt>
                <c:pt idx="21">
                  <c:v>Highland</c:v>
                </c:pt>
                <c:pt idx="22">
                  <c:v>West Dunbartonshire</c:v>
                </c:pt>
                <c:pt idx="23">
                  <c:v>Renfrewshire</c:v>
                </c:pt>
                <c:pt idx="24">
                  <c:v>Edinburgh, City of</c:v>
                </c:pt>
                <c:pt idx="25">
                  <c:v>Argyll &amp; Bute</c:v>
                </c:pt>
                <c:pt idx="26">
                  <c:v>East Ayrshire</c:v>
                </c:pt>
                <c:pt idx="27">
                  <c:v>Stirling</c:v>
                </c:pt>
                <c:pt idx="28">
                  <c:v>Inverclyde</c:v>
                </c:pt>
                <c:pt idx="29">
                  <c:v>Midlothian</c:v>
                </c:pt>
                <c:pt idx="30">
                  <c:v>Dundee City</c:v>
                </c:pt>
                <c:pt idx="31">
                  <c:v>Glasgow City</c:v>
                </c:pt>
                <c:pt idx="32">
                  <c:v>Aberdeen City</c:v>
                </c:pt>
              </c:strCache>
            </c:strRef>
          </c:cat>
          <c:val>
            <c:numRef>
              <c:f>0</c:f>
              <c:numCache>
                <c:formatCode>General</c:formatCode>
                <c:ptCount val="33"/>
                <c:pt idx="0">
                  <c:v>1024</c:v>
                </c:pt>
                <c:pt idx="1">
                  <c:v>1037</c:v>
                </c:pt>
                <c:pt idx="2">
                  <c:v>1049</c:v>
                </c:pt>
                <c:pt idx="3">
                  <c:v>1053</c:v>
                </c:pt>
                <c:pt idx="4">
                  <c:v>1070</c:v>
                </c:pt>
                <c:pt idx="5">
                  <c:v>1072</c:v>
                </c:pt>
                <c:pt idx="6">
                  <c:v>1084</c:v>
                </c:pt>
                <c:pt idx="7">
                  <c:v>1098</c:v>
                </c:pt>
                <c:pt idx="8">
                  <c:v>1101</c:v>
                </c:pt>
                <c:pt idx="9">
                  <c:v>1117.62</c:v>
                </c:pt>
                <c:pt idx="10">
                  <c:v>1118</c:v>
                </c:pt>
                <c:pt idx="11">
                  <c:v>1126</c:v>
                </c:pt>
                <c:pt idx="12">
                  <c:v>1127.99856728364</c:v>
                </c:pt>
                <c:pt idx="13">
                  <c:v>1135</c:v>
                </c:pt>
                <c:pt idx="14">
                  <c:v>1141</c:v>
                </c:pt>
                <c:pt idx="15">
                  <c:v>1141.85</c:v>
                </c:pt>
                <c:pt idx="16">
                  <c:v>1148</c:v>
                </c:pt>
                <c:pt idx="17">
                  <c:v>1148.59902156754</c:v>
                </c:pt>
                <c:pt idx="18">
                  <c:v>1152</c:v>
                </c:pt>
                <c:pt idx="19">
                  <c:v>1153.95</c:v>
                </c:pt>
                <c:pt idx="20">
                  <c:v>1158</c:v>
                </c:pt>
                <c:pt idx="21">
                  <c:v>1163</c:v>
                </c:pt>
                <c:pt idx="22">
                  <c:v>1163</c:v>
                </c:pt>
                <c:pt idx="23">
                  <c:v>1164.69</c:v>
                </c:pt>
                <c:pt idx="24">
                  <c:v>1169.00183779149</c:v>
                </c:pt>
                <c:pt idx="25">
                  <c:v>1178</c:v>
                </c:pt>
                <c:pt idx="26">
                  <c:v>1188.99</c:v>
                </c:pt>
                <c:pt idx="27">
                  <c:v>1197</c:v>
                </c:pt>
                <c:pt idx="28">
                  <c:v>1198</c:v>
                </c:pt>
                <c:pt idx="29">
                  <c:v>1210</c:v>
                </c:pt>
                <c:pt idx="30">
                  <c:v>1211</c:v>
                </c:pt>
                <c:pt idx="31">
                  <c:v>1213</c:v>
                </c:pt>
                <c:pt idx="32">
                  <c:v>1230.39</c:v>
                </c:pt>
              </c:numCache>
            </c:numRef>
          </c:val>
        </c:ser>
        <c:ser>
          <c:idx val="1"/>
          <c:order val="1"/>
          <c:spPr>
            <a:solidFill>
              <a:srgbClr val="ffffff"/>
            </a:solidFill>
            <a:ln>
              <a:noFill/>
            </a:ln>
          </c:spPr>
          <c:cat>
            <c:strRef>
              <c:f>categories</c:f>
              <c:strCache>
                <c:ptCount val="33"/>
                <c:pt idx="0">
                  <c:v>Eilean Siar</c:v>
                </c:pt>
                <c:pt idx="1">
                  <c:v>Orkney Islands</c:v>
                </c:pt>
                <c:pt idx="2">
                  <c:v>Dumfries &amp; Galloway</c:v>
                </c:pt>
                <c:pt idx="3">
                  <c:v>Shetland Islands</c:v>
                </c:pt>
                <c:pt idx="4">
                  <c:v>Falkirk</c:v>
                </c:pt>
                <c:pt idx="5">
                  <c:v>Angus</c:v>
                </c:pt>
                <c:pt idx="6">
                  <c:v>Scottish Borders</c:v>
                </c:pt>
                <c:pt idx="7">
                  <c:v>North Lanarkshire</c:v>
                </c:pt>
                <c:pt idx="8">
                  <c:v>South Lanarkshire</c:v>
                </c:pt>
                <c:pt idx="9">
                  <c:v>East Lothian</c:v>
                </c:pt>
                <c:pt idx="10">
                  <c:v>Fife</c:v>
                </c:pt>
                <c:pt idx="11">
                  <c:v>East Renfrewshire</c:v>
                </c:pt>
                <c:pt idx="12">
                  <c:v>West Lothian</c:v>
                </c:pt>
                <c:pt idx="13">
                  <c:v>Moray</c:v>
                </c:pt>
                <c:pt idx="14">
                  <c:v>Aberdeenshire</c:v>
                </c:pt>
                <c:pt idx="15">
                  <c:v>East Dunbartonshire</c:v>
                </c:pt>
                <c:pt idx="16">
                  <c:v>Clackmannanshire</c:v>
                </c:pt>
                <c:pt idx="17">
                  <c:v>Scotland</c:v>
                </c:pt>
                <c:pt idx="18">
                  <c:v>North Ayrshire</c:v>
                </c:pt>
                <c:pt idx="19">
                  <c:v>South Ayrshire</c:v>
                </c:pt>
                <c:pt idx="20">
                  <c:v>Perth &amp; Kinross</c:v>
                </c:pt>
                <c:pt idx="21">
                  <c:v>Highland</c:v>
                </c:pt>
                <c:pt idx="22">
                  <c:v>West Dunbartonshire</c:v>
                </c:pt>
                <c:pt idx="23">
                  <c:v>Renfrewshire</c:v>
                </c:pt>
                <c:pt idx="24">
                  <c:v>Edinburgh, City of</c:v>
                </c:pt>
                <c:pt idx="25">
                  <c:v>Argyll &amp; Bute</c:v>
                </c:pt>
                <c:pt idx="26">
                  <c:v>East Ayrshire</c:v>
                </c:pt>
                <c:pt idx="27">
                  <c:v>Stirling</c:v>
                </c:pt>
                <c:pt idx="28">
                  <c:v>Inverclyde</c:v>
                </c:pt>
                <c:pt idx="29">
                  <c:v>Midlothian</c:v>
                </c:pt>
                <c:pt idx="30">
                  <c:v>Dundee City</c:v>
                </c:pt>
                <c:pt idx="31">
                  <c:v>Glasgow City</c:v>
                </c:pt>
                <c:pt idx="32">
                  <c:v>Aberdeen City</c:v>
                </c:pt>
              </c:strCache>
            </c:strRef>
          </c:cat>
        </c:ser>
        <c:gapWidth val="10"/>
        <c:overlap val="0"/>
        <c:axId val="42505803"/>
        <c:axId val="13476178"/>
      </c:barChart>
      <c:catAx>
        <c:axId val="42505803"/>
        <c:scaling>
          <c:orientation val="maxMin"/>
        </c:scaling>
        <c:delete val="0"/>
        <c:axPos val="b"/>
        <c:majorTickMark val="out"/>
        <c:minorTickMark val="none"/>
        <c:tickLblPos val="nextTo"/>
        <c:spPr>
          <a:ln w="3240">
            <a:solidFill>
              <a:srgbClr val="000000"/>
            </a:solidFill>
            <a:round/>
          </a:ln>
        </c:spPr>
        <c:crossAx val="13476178"/>
        <c:crosses val="autoZero"/>
        <c:auto val="1"/>
        <c:lblAlgn val="ctr"/>
        <c:lblOffset val="100"/>
      </c:catAx>
      <c:valAx>
        <c:axId val="13476178"/>
        <c:scaling>
          <c:orientation val="minMax"/>
        </c:scaling>
        <c:delete val="0"/>
        <c:axPos val="l"/>
        <c:majorGridlines>
          <c:spPr>
            <a:ln w="12600">
              <a:solidFill>
                <a:srgbClr val="c0c0c0"/>
              </a:solidFill>
              <a:round/>
            </a:ln>
          </c:spPr>
        </c:majorGridlines>
        <c:majorTickMark val="out"/>
        <c:minorTickMark val="none"/>
        <c:tickLblPos val="nextTo"/>
        <c:spPr>
          <a:ln w="9720">
            <a:noFill/>
          </a:ln>
        </c:spPr>
        <c:crossAx val="42505803"/>
        <c:crosses val="autoZero"/>
      </c:valAx>
      <c:spPr>
        <a:noFill/>
        <a:ln w="25560">
          <a:noFill/>
        </a:ln>
      </c:spPr>
    </c:plotArea>
    <c:plotVisOnly val="1"/>
  </c:chart>
  <c:spPr>
    <a:solidFill>
      <a:srgbClr val="ffffff"/>
    </a:solidFill>
    <a:ln>
      <a:noFill/>
    </a:ln>
  </c:spPr>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stacked"/>
        <c:ser>
          <c:idx val="0"/>
          <c:order val="0"/>
          <c:tx>
            <c:strRef>
              <c:f>'Table 1.12'!$K$4</c:f>
              <c:strCache>
                <c:ptCount val="1"/>
                <c:pt idx="0">
                  <c:v>Council Tax per resident</c:v>
                </c:pt>
              </c:strCache>
            </c:strRef>
          </c:tx>
          <c:spPr>
            <a:solidFill>
              <a:srgbClr val="004586"/>
            </a:solidFill>
            <a:ln>
              <a:noFill/>
            </a:ln>
          </c:spPr>
          <c:dLbls>
            <c:showLegendKey val="0"/>
            <c:showVal val="0"/>
            <c:showCatName val="0"/>
            <c:showSerName val="0"/>
            <c:showPercent val="0"/>
          </c:dLbls>
          <c:cat>
            <c:strRef>
              <c:f>'Table 1.12'!$I$5:$I$37</c:f>
              <c:strCache>
                <c:ptCount val="33"/>
                <c:pt idx="0">
                  <c:v>Argyll &amp; Bute</c:v>
                </c:pt>
                <c:pt idx="1">
                  <c:v>Perth &amp; Kinross</c:v>
                </c:pt>
                <c:pt idx="2">
                  <c:v>Aberdeen City</c:v>
                </c:pt>
                <c:pt idx="3">
                  <c:v>East Renfrewshire</c:v>
                </c:pt>
                <c:pt idx="4">
                  <c:v>East Dunbartonshire</c:v>
                </c:pt>
                <c:pt idx="5">
                  <c:v>Aberdeenshire</c:v>
                </c:pt>
                <c:pt idx="6">
                  <c:v>Stirling</c:v>
                </c:pt>
                <c:pt idx="7">
                  <c:v>Edinburgh, City of</c:v>
                </c:pt>
                <c:pt idx="8">
                  <c:v>Highland</c:v>
                </c:pt>
                <c:pt idx="9">
                  <c:v>East Lothian</c:v>
                </c:pt>
                <c:pt idx="10">
                  <c:v>South Ayrshire</c:v>
                </c:pt>
                <c:pt idx="11">
                  <c:v>Scottish Borders</c:v>
                </c:pt>
                <c:pt idx="12">
                  <c:v>Midlothian</c:v>
                </c:pt>
                <c:pt idx="13">
                  <c:v>Scotland</c:v>
                </c:pt>
                <c:pt idx="14">
                  <c:v>Moray</c:v>
                </c:pt>
                <c:pt idx="15">
                  <c:v>Renfrewshire</c:v>
                </c:pt>
                <c:pt idx="16">
                  <c:v>Dumfries &amp; Galloway</c:v>
                </c:pt>
                <c:pt idx="17">
                  <c:v>Fife</c:v>
                </c:pt>
                <c:pt idx="18">
                  <c:v>Shetland Islands</c:v>
                </c:pt>
                <c:pt idx="19">
                  <c:v>Angus</c:v>
                </c:pt>
                <c:pt idx="20">
                  <c:v>Clackmannanshire</c:v>
                </c:pt>
                <c:pt idx="21">
                  <c:v>Orkney Islands</c:v>
                </c:pt>
                <c:pt idx="22">
                  <c:v>South Lanarkshire</c:v>
                </c:pt>
                <c:pt idx="23">
                  <c:v>North Ayrshire</c:v>
                </c:pt>
                <c:pt idx="24">
                  <c:v>West Lothian</c:v>
                </c:pt>
                <c:pt idx="25">
                  <c:v>Western Isles</c:v>
                </c:pt>
                <c:pt idx="26">
                  <c:v>Falkirk</c:v>
                </c:pt>
                <c:pt idx="27">
                  <c:v>Inverclyde</c:v>
                </c:pt>
                <c:pt idx="28">
                  <c:v>West Dunbartonshire</c:v>
                </c:pt>
                <c:pt idx="29">
                  <c:v>East Ayrshire</c:v>
                </c:pt>
                <c:pt idx="30">
                  <c:v>Dundee City</c:v>
                </c:pt>
                <c:pt idx="31">
                  <c:v>Glasgow City</c:v>
                </c:pt>
                <c:pt idx="32">
                  <c:v>North Lanarkshire</c:v>
                </c:pt>
              </c:strCache>
            </c:strRef>
          </c:cat>
          <c:val>
            <c:numRef>
              <c:f>'Table 1.12'!$K$5:$K$37</c:f>
              <c:numCache>
                <c:formatCode>General</c:formatCode>
                <c:ptCount val="33"/>
                <c:pt idx="0">
                  <c:v>477.751277683135</c:v>
                </c:pt>
                <c:pt idx="1">
                  <c:v>454.030456852792</c:v>
                </c:pt>
                <c:pt idx="2">
                  <c:v>452.33566679875</c:v>
                </c:pt>
                <c:pt idx="3">
                  <c:v>446.918032786885</c:v>
                </c:pt>
                <c:pt idx="4">
                  <c:v>444.917815983374</c:v>
                </c:pt>
                <c:pt idx="5">
                  <c:v>439.776518972608</c:v>
                </c:pt>
                <c:pt idx="6">
                  <c:v>439.644970414201</c:v>
                </c:pt>
                <c:pt idx="7">
                  <c:v>426.843076923077</c:v>
                </c:pt>
                <c:pt idx="8">
                  <c:v>425.207125992702</c:v>
                </c:pt>
                <c:pt idx="9">
                  <c:v>410.142067876875</c:v>
                </c:pt>
                <c:pt idx="10">
                  <c:v>401.231723526805</c:v>
                </c:pt>
                <c:pt idx="11">
                  <c:v>397.303943093001</c:v>
                </c:pt>
                <c:pt idx="12">
                  <c:v>393.896103896104</c:v>
                </c:pt>
                <c:pt idx="13">
                  <c:v/>
                </c:pt>
                <c:pt idx="14">
                  <c:v>365.935347111818</c:v>
                </c:pt>
                <c:pt idx="15">
                  <c:v>365.186889016676</c:v>
                </c:pt>
                <c:pt idx="16">
                  <c:v>364.836627404006</c:v>
                </c:pt>
                <c:pt idx="17">
                  <c:v>357.962443105939</c:v>
                </c:pt>
                <c:pt idx="18">
                  <c:v>357.068965517241</c:v>
                </c:pt>
                <c:pt idx="19">
                  <c:v>355.884377150723</c:v>
                </c:pt>
                <c:pt idx="20">
                  <c:v>353.217628705148</c:v>
                </c:pt>
                <c:pt idx="21">
                  <c:v>352.526657394529</c:v>
                </c:pt>
                <c:pt idx="22">
                  <c:v>343.8621565825</c:v>
                </c:pt>
                <c:pt idx="23">
                  <c:v>334.180543382997</c:v>
                </c:pt>
                <c:pt idx="24">
                  <c:v>331.225161803111</c:v>
                </c:pt>
                <c:pt idx="25">
                  <c:v>330.510948905109</c:v>
                </c:pt>
                <c:pt idx="26">
                  <c:v>330.361461117475</c:v>
                </c:pt>
                <c:pt idx="27">
                  <c:v>329.871746980451</c:v>
                </c:pt>
                <c:pt idx="28">
                  <c:v>327.190735998218</c:v>
                </c:pt>
                <c:pt idx="29">
                  <c:v>323.717739300882</c:v>
                </c:pt>
                <c:pt idx="30">
                  <c:v>313.707228183843</c:v>
                </c:pt>
                <c:pt idx="31">
                  <c:v>305.233425530132</c:v>
                </c:pt>
                <c:pt idx="32">
                  <c:v>289.613004471027</c:v>
                </c:pt>
              </c:numCache>
            </c:numRef>
          </c:val>
        </c:ser>
        <c:ser>
          <c:idx val="1"/>
          <c:order val="1"/>
          <c:spPr>
            <a:solidFill>
              <a:srgbClr val="ff420e"/>
            </a:solidFill>
            <a:ln>
              <a:noFill/>
            </a:ln>
          </c:spPr>
          <c:dLbls>
            <c:showLegendKey val="0"/>
            <c:showVal val="0"/>
            <c:showCatName val="0"/>
            <c:showSerName val="0"/>
            <c:showPercent val="0"/>
          </c:dLbls>
          <c:cat>
            <c:strRef>
              <c:f>'Table 1.12'!$I$5:$I$37</c:f>
              <c:strCache>
                <c:ptCount val="33"/>
                <c:pt idx="0">
                  <c:v>Argyll &amp; Bute</c:v>
                </c:pt>
                <c:pt idx="1">
                  <c:v>Perth &amp; Kinross</c:v>
                </c:pt>
                <c:pt idx="2">
                  <c:v>Aberdeen City</c:v>
                </c:pt>
                <c:pt idx="3">
                  <c:v>East Renfrewshire</c:v>
                </c:pt>
                <c:pt idx="4">
                  <c:v>East Dunbartonshire</c:v>
                </c:pt>
                <c:pt idx="5">
                  <c:v>Aberdeenshire</c:v>
                </c:pt>
                <c:pt idx="6">
                  <c:v>Stirling</c:v>
                </c:pt>
                <c:pt idx="7">
                  <c:v>Edinburgh, City of</c:v>
                </c:pt>
                <c:pt idx="8">
                  <c:v>Highland</c:v>
                </c:pt>
                <c:pt idx="9">
                  <c:v>East Lothian</c:v>
                </c:pt>
                <c:pt idx="10">
                  <c:v>South Ayrshire</c:v>
                </c:pt>
                <c:pt idx="11">
                  <c:v>Scottish Borders</c:v>
                </c:pt>
                <c:pt idx="12">
                  <c:v>Midlothian</c:v>
                </c:pt>
                <c:pt idx="13">
                  <c:v>Scotland</c:v>
                </c:pt>
                <c:pt idx="14">
                  <c:v>Moray</c:v>
                </c:pt>
                <c:pt idx="15">
                  <c:v>Renfrewshire</c:v>
                </c:pt>
                <c:pt idx="16">
                  <c:v>Dumfries &amp; Galloway</c:v>
                </c:pt>
                <c:pt idx="17">
                  <c:v>Fife</c:v>
                </c:pt>
                <c:pt idx="18">
                  <c:v>Shetland Islands</c:v>
                </c:pt>
                <c:pt idx="19">
                  <c:v>Angus</c:v>
                </c:pt>
                <c:pt idx="20">
                  <c:v>Clackmannanshire</c:v>
                </c:pt>
                <c:pt idx="21">
                  <c:v>Orkney Islands</c:v>
                </c:pt>
                <c:pt idx="22">
                  <c:v>South Lanarkshire</c:v>
                </c:pt>
                <c:pt idx="23">
                  <c:v>North Ayrshire</c:v>
                </c:pt>
                <c:pt idx="24">
                  <c:v>West Lothian</c:v>
                </c:pt>
                <c:pt idx="25">
                  <c:v>Western Isles</c:v>
                </c:pt>
                <c:pt idx="26">
                  <c:v>Falkirk</c:v>
                </c:pt>
                <c:pt idx="27">
                  <c:v>Inverclyde</c:v>
                </c:pt>
                <c:pt idx="28">
                  <c:v>West Dunbartonshire</c:v>
                </c:pt>
                <c:pt idx="29">
                  <c:v>East Ayrshire</c:v>
                </c:pt>
                <c:pt idx="30">
                  <c:v>Dundee City</c:v>
                </c:pt>
                <c:pt idx="31">
                  <c:v>Glasgow City</c:v>
                </c:pt>
                <c:pt idx="32">
                  <c:v>North Lanarkshire</c:v>
                </c:pt>
              </c:strCache>
            </c:strRef>
          </c:cat>
          <c:val>
            <c:numRef>
              <c:f>'Table 1.12'!$L$5:$L$37</c:f>
              <c:numCache>
                <c:formatCode>General</c:formatCode>
                <c:ptCount val="33"/>
                <c:pt idx="0">
                  <c:v/>
                </c:pt>
                <c:pt idx="1">
                  <c:v/>
                </c:pt>
                <c:pt idx="2">
                  <c:v/>
                </c:pt>
                <c:pt idx="3">
                  <c:v/>
                </c:pt>
                <c:pt idx="4">
                  <c:v/>
                </c:pt>
                <c:pt idx="5">
                  <c:v/>
                </c:pt>
                <c:pt idx="6">
                  <c:v/>
                </c:pt>
                <c:pt idx="7">
                  <c:v/>
                </c:pt>
                <c:pt idx="8">
                  <c:v/>
                </c:pt>
                <c:pt idx="9">
                  <c:v/>
                </c:pt>
                <c:pt idx="10">
                  <c:v/>
                </c:pt>
                <c:pt idx="11">
                  <c:v/>
                </c:pt>
                <c:pt idx="12">
                  <c:v/>
                </c:pt>
                <c:pt idx="13">
                  <c:v>371.78013026259</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numCache>
            </c:numRef>
          </c:val>
        </c:ser>
        <c:gapWidth val="100"/>
        <c:overlap val="0"/>
        <c:axId val="19904691"/>
        <c:axId val="47748488"/>
      </c:barChart>
      <c:catAx>
        <c:axId val="19904691"/>
        <c:scaling>
          <c:orientation val="minMax"/>
        </c:scaling>
        <c:delete val="0"/>
        <c:axPos val="b"/>
        <c:majorTickMark val="out"/>
        <c:minorTickMark val="none"/>
        <c:tickLblPos val="nextTo"/>
        <c:spPr>
          <a:ln>
            <a:solidFill>
              <a:srgbClr val="b3b3b3"/>
            </a:solidFill>
          </a:ln>
        </c:spPr>
        <c:crossAx val="47748488"/>
        <c:crosses val="autoZero"/>
        <c:auto val="1"/>
        <c:lblAlgn val="ctr"/>
        <c:lblOffset val="100"/>
      </c:catAx>
      <c:valAx>
        <c:axId val="47748488"/>
        <c:scaling>
          <c:orientation val="minMax"/>
          <c:max val="500"/>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Council tax per person / £</a:t>
                </a:r>
              </a:p>
            </c:rich>
          </c:tx>
          <c:layout/>
        </c:title>
        <c:majorTickMark val="out"/>
        <c:minorTickMark val="none"/>
        <c:tickLblPos val="nextTo"/>
        <c:spPr>
          <a:ln>
            <a:solidFill>
              <a:srgbClr val="b3b3b3"/>
            </a:solidFill>
          </a:ln>
        </c:spPr>
        <c:crossAx val="19904691"/>
        <c:crossesAt val="1"/>
      </c:valAx>
      <c:spPr>
        <a:noFill/>
        <a:ln>
          <a:solidFill>
            <a:srgbClr val="b3b3b3"/>
          </a:solidFill>
        </a:ln>
      </c:spPr>
    </c:plotArea>
    <c:plotVisOnly val="1"/>
  </c:chart>
  <c:spPr>
    <a:solidFill>
      <a:srgbClr val="ffffff"/>
    </a:solidFill>
    <a:ln>
      <a:noFill/>
    </a:ln>
  </c:spPr>
</c:chartSpace>
</file>

<file path=xl/charts/chart13.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stacked"/>
        <c:ser>
          <c:idx val="0"/>
          <c:order val="0"/>
          <c:spPr>
            <a:solidFill>
              <a:srgbClr val="004586"/>
            </a:solidFill>
            <a:ln>
              <a:noFill/>
            </a:ln>
          </c:spPr>
          <c:dLbls>
            <c:showLegendKey val="0"/>
            <c:showVal val="0"/>
            <c:showCatName val="0"/>
            <c:showSerName val="0"/>
            <c:showPercent val="0"/>
          </c:dLbls>
          <c:cat>
            <c:strRef>
              <c:f>'Table 1.17'!$G$7:$G$39</c:f>
              <c:strCache>
                <c:ptCount val="33"/>
                <c:pt idx="0">
                  <c:v>West Dunbartonshire</c:v>
                </c:pt>
                <c:pt idx="1">
                  <c:v>Aberdeen City</c:v>
                </c:pt>
                <c:pt idx="2">
                  <c:v>South Lanarkshire</c:v>
                </c:pt>
                <c:pt idx="3">
                  <c:v>Edinburgh, City of</c:v>
                </c:pt>
                <c:pt idx="4">
                  <c:v>Shetland Islands</c:v>
                </c:pt>
                <c:pt idx="5">
                  <c:v>Glasgow City</c:v>
                </c:pt>
                <c:pt idx="6">
                  <c:v>Renfrewshire</c:v>
                </c:pt>
                <c:pt idx="7">
                  <c:v>Highland</c:v>
                </c:pt>
                <c:pt idx="8">
                  <c:v>West Lothian</c:v>
                </c:pt>
                <c:pt idx="9">
                  <c:v>Scotland</c:v>
                </c:pt>
                <c:pt idx="10">
                  <c:v>Fife</c:v>
                </c:pt>
                <c:pt idx="11">
                  <c:v>Stirling</c:v>
                </c:pt>
                <c:pt idx="12">
                  <c:v>Dundee City</c:v>
                </c:pt>
                <c:pt idx="13">
                  <c:v>Falkirk</c:v>
                </c:pt>
                <c:pt idx="14">
                  <c:v>Orkney Islands</c:v>
                </c:pt>
                <c:pt idx="15">
                  <c:v>Moray</c:v>
                </c:pt>
                <c:pt idx="16">
                  <c:v>Argyll &amp; Bute</c:v>
                </c:pt>
                <c:pt idx="17">
                  <c:v>Perth &amp; Kinross</c:v>
                </c:pt>
                <c:pt idx="18">
                  <c:v>Midlothian</c:v>
                </c:pt>
                <c:pt idx="19">
                  <c:v>South Ayrshire</c:v>
                </c:pt>
                <c:pt idx="20">
                  <c:v>Aberdeenshire</c:v>
                </c:pt>
                <c:pt idx="21">
                  <c:v>North Lanarkshire</c:v>
                </c:pt>
                <c:pt idx="22">
                  <c:v>Dumfries &amp; Galloway</c:v>
                </c:pt>
                <c:pt idx="23">
                  <c:v>Scottish Borders</c:v>
                </c:pt>
                <c:pt idx="24">
                  <c:v>North Ayrshire</c:v>
                </c:pt>
                <c:pt idx="25">
                  <c:v>Western Isles</c:v>
                </c:pt>
                <c:pt idx="26">
                  <c:v>Clackmannanshire</c:v>
                </c:pt>
                <c:pt idx="27">
                  <c:v>Inverclyde</c:v>
                </c:pt>
                <c:pt idx="28">
                  <c:v>Angus</c:v>
                </c:pt>
                <c:pt idx="29">
                  <c:v>East Lothian</c:v>
                </c:pt>
                <c:pt idx="30">
                  <c:v>East Ayrshire</c:v>
                </c:pt>
                <c:pt idx="31">
                  <c:v>East Dunbartonshire</c:v>
                </c:pt>
                <c:pt idx="32">
                  <c:v>East Renfrewshire</c:v>
                </c:pt>
              </c:strCache>
            </c:strRef>
          </c:cat>
          <c:val>
            <c:numRef>
              <c:f>'Table 1.17'!$H$7:$H$39</c:f>
              <c:numCache>
                <c:formatCode>General</c:formatCode>
                <c:ptCount val="33"/>
                <c:pt idx="0">
                  <c:v>818.160561184723</c:v>
                </c:pt>
                <c:pt idx="1">
                  <c:v>784.885307973407</c:v>
                </c:pt>
                <c:pt idx="2">
                  <c:v>776.042559949182</c:v>
                </c:pt>
                <c:pt idx="3">
                  <c:v>668.697435897436</c:v>
                </c:pt>
                <c:pt idx="4">
                  <c:v>588.189655172414</c:v>
                </c:pt>
                <c:pt idx="5">
                  <c:v>540.504567932277</c:v>
                </c:pt>
                <c:pt idx="6">
                  <c:v>484.8533640023</c:v>
                </c:pt>
                <c:pt idx="7">
                  <c:v>456.561493882808</c:v>
                </c:pt>
                <c:pt idx="8">
                  <c:v>455.126603837856</c:v>
                </c:pt>
                <c:pt idx="9">
                  <c:v/>
                </c:pt>
                <c:pt idx="10">
                  <c:v>434.43351230547</c:v>
                </c:pt>
                <c:pt idx="11">
                  <c:v>429.059829059829</c:v>
                </c:pt>
                <c:pt idx="12">
                  <c:v>419.653101167578</c:v>
                </c:pt>
                <c:pt idx="13">
                  <c:v>401.28547791778</c:v>
                </c:pt>
                <c:pt idx="14">
                  <c:v>384.9327770051</c:v>
                </c:pt>
                <c:pt idx="15">
                  <c:v>333.905670376259</c:v>
                </c:pt>
                <c:pt idx="16">
                  <c:v>324.179443498013</c:v>
                </c:pt>
                <c:pt idx="17">
                  <c:v>319.959390862944</c:v>
                </c:pt>
                <c:pt idx="18">
                  <c:v>319.645808736718</c:v>
                </c:pt>
                <c:pt idx="19">
                  <c:v>316.756756756757</c:v>
                </c:pt>
                <c:pt idx="20">
                  <c:v>315.154807170016</c:v>
                </c:pt>
                <c:pt idx="21">
                  <c:v>299.884523139786</c:v>
                </c:pt>
                <c:pt idx="22">
                  <c:v>276.382511479337</c:v>
                </c:pt>
                <c:pt idx="23">
                  <c:v>262.272767190656</c:v>
                </c:pt>
                <c:pt idx="24">
                  <c:v>262.007011393514</c:v>
                </c:pt>
                <c:pt idx="25">
                  <c:v>248.795620437956</c:v>
                </c:pt>
                <c:pt idx="26">
                  <c:v>247.347893915757</c:v>
                </c:pt>
                <c:pt idx="27">
                  <c:v>236.745112688333</c:v>
                </c:pt>
                <c:pt idx="28">
                  <c:v>218.668272539573</c:v>
                </c:pt>
                <c:pt idx="29">
                  <c:v>213.466850828729</c:v>
                </c:pt>
                <c:pt idx="30">
                  <c:v>205.896765762823</c:v>
                </c:pt>
                <c:pt idx="31">
                  <c:v>204.902701681466</c:v>
                </c:pt>
                <c:pt idx="32">
                  <c:v>146.437158469945</c:v>
                </c:pt>
              </c:numCache>
            </c:numRef>
          </c:val>
        </c:ser>
        <c:ser>
          <c:idx val="1"/>
          <c:order val="1"/>
          <c:spPr>
            <a:solidFill>
              <a:srgbClr val="ff420e"/>
            </a:solidFill>
            <a:ln>
              <a:noFill/>
            </a:ln>
          </c:spPr>
          <c:dLbls>
            <c:showLegendKey val="0"/>
            <c:showVal val="0"/>
            <c:showCatName val="0"/>
            <c:showSerName val="0"/>
            <c:showPercent val="0"/>
          </c:dLbls>
          <c:cat>
            <c:strRef>
              <c:f>'Table 1.17'!$G$7:$G$39</c:f>
              <c:strCache>
                <c:ptCount val="33"/>
                <c:pt idx="0">
                  <c:v>West Dunbartonshire</c:v>
                </c:pt>
                <c:pt idx="1">
                  <c:v>Aberdeen City</c:v>
                </c:pt>
                <c:pt idx="2">
                  <c:v>South Lanarkshire</c:v>
                </c:pt>
                <c:pt idx="3">
                  <c:v>Edinburgh, City of</c:v>
                </c:pt>
                <c:pt idx="4">
                  <c:v>Shetland Islands</c:v>
                </c:pt>
                <c:pt idx="5">
                  <c:v>Glasgow City</c:v>
                </c:pt>
                <c:pt idx="6">
                  <c:v>Renfrewshire</c:v>
                </c:pt>
                <c:pt idx="7">
                  <c:v>Highland</c:v>
                </c:pt>
                <c:pt idx="8">
                  <c:v>West Lothian</c:v>
                </c:pt>
                <c:pt idx="9">
                  <c:v>Scotland</c:v>
                </c:pt>
                <c:pt idx="10">
                  <c:v>Fife</c:v>
                </c:pt>
                <c:pt idx="11">
                  <c:v>Stirling</c:v>
                </c:pt>
                <c:pt idx="12">
                  <c:v>Dundee City</c:v>
                </c:pt>
                <c:pt idx="13">
                  <c:v>Falkirk</c:v>
                </c:pt>
                <c:pt idx="14">
                  <c:v>Orkney Islands</c:v>
                </c:pt>
                <c:pt idx="15">
                  <c:v>Moray</c:v>
                </c:pt>
                <c:pt idx="16">
                  <c:v>Argyll &amp; Bute</c:v>
                </c:pt>
                <c:pt idx="17">
                  <c:v>Perth &amp; Kinross</c:v>
                </c:pt>
                <c:pt idx="18">
                  <c:v>Midlothian</c:v>
                </c:pt>
                <c:pt idx="19">
                  <c:v>South Ayrshire</c:v>
                </c:pt>
                <c:pt idx="20">
                  <c:v>Aberdeenshire</c:v>
                </c:pt>
                <c:pt idx="21">
                  <c:v>North Lanarkshire</c:v>
                </c:pt>
                <c:pt idx="22">
                  <c:v>Dumfries &amp; Galloway</c:v>
                </c:pt>
                <c:pt idx="23">
                  <c:v>Scottish Borders</c:v>
                </c:pt>
                <c:pt idx="24">
                  <c:v>North Ayrshire</c:v>
                </c:pt>
                <c:pt idx="25">
                  <c:v>Western Isles</c:v>
                </c:pt>
                <c:pt idx="26">
                  <c:v>Clackmannanshire</c:v>
                </c:pt>
                <c:pt idx="27">
                  <c:v>Inverclyde</c:v>
                </c:pt>
                <c:pt idx="28">
                  <c:v>Angus</c:v>
                </c:pt>
                <c:pt idx="29">
                  <c:v>East Lothian</c:v>
                </c:pt>
                <c:pt idx="30">
                  <c:v>East Ayrshire</c:v>
                </c:pt>
                <c:pt idx="31">
                  <c:v>East Dunbartonshire</c:v>
                </c:pt>
                <c:pt idx="32">
                  <c:v>East Renfrewshire</c:v>
                </c:pt>
              </c:strCache>
            </c:strRef>
          </c:cat>
          <c:val>
            <c:numRef>
              <c:f>'Table 1.17'!$I$7:$I$39</c:f>
              <c:numCache>
                <c:formatCode>General</c:formatCode>
                <c:ptCount val="33"/>
                <c:pt idx="0">
                  <c:v/>
                </c:pt>
                <c:pt idx="1">
                  <c:v/>
                </c:pt>
                <c:pt idx="2">
                  <c:v/>
                </c:pt>
                <c:pt idx="3">
                  <c:v/>
                </c:pt>
                <c:pt idx="4">
                  <c:v/>
                </c:pt>
                <c:pt idx="5">
                  <c:v/>
                </c:pt>
                <c:pt idx="6">
                  <c:v/>
                </c:pt>
                <c:pt idx="7">
                  <c:v/>
                </c:pt>
                <c:pt idx="8">
                  <c:v/>
                </c:pt>
                <c:pt idx="9">
                  <c:v>444.26018732286</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numCache>
            </c:numRef>
          </c:val>
        </c:ser>
        <c:gapWidth val="100"/>
        <c:overlap val="0"/>
        <c:axId val="67494107"/>
        <c:axId val="49174305"/>
      </c:barChart>
      <c:catAx>
        <c:axId val="67494107"/>
        <c:scaling>
          <c:orientation val="minMax"/>
        </c:scaling>
        <c:delete val="0"/>
        <c:axPos val="b"/>
        <c:majorTickMark val="out"/>
        <c:minorTickMark val="none"/>
        <c:tickLblPos val="nextTo"/>
        <c:spPr>
          <a:ln>
            <a:solidFill>
              <a:srgbClr val="b3b3b3"/>
            </a:solidFill>
          </a:ln>
        </c:spPr>
        <c:crossAx val="49174305"/>
        <c:crosses val="autoZero"/>
        <c:auto val="1"/>
        <c:lblAlgn val="ctr"/>
        <c:lblOffset val="100"/>
      </c:catAx>
      <c:valAx>
        <c:axId val="49174305"/>
        <c:scaling>
          <c:orientation val="minMax"/>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Non-domestic rates per person / £</a:t>
                </a:r>
              </a:p>
            </c:rich>
          </c:tx>
          <c:layout/>
        </c:title>
        <c:majorTickMark val="out"/>
        <c:minorTickMark val="none"/>
        <c:tickLblPos val="nextTo"/>
        <c:spPr>
          <a:ln>
            <a:solidFill>
              <a:srgbClr val="b3b3b3"/>
            </a:solidFill>
          </a:ln>
        </c:spPr>
        <c:crossAx val="67494107"/>
        <c:crosses val="autoZero"/>
      </c:valAx>
      <c:spPr>
        <a:noFill/>
        <a:ln>
          <a:solidFill>
            <a:srgbClr val="b3b3b3"/>
          </a:solidFill>
        </a:ln>
      </c:spPr>
    </c:plotArea>
    <c:plotVisOnly val="1"/>
  </c:chart>
  <c:spPr>
    <a:solidFill>
      <a:srgbClr val="ffffff"/>
    </a:solidFill>
    <a:ln>
      <a:noFill/>
    </a:ln>
  </c:spPr>
</c:chartSpace>
</file>

<file path=xl/charts/chart14.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stacked"/>
        <c:ser>
          <c:idx val="0"/>
          <c:order val="0"/>
          <c:spPr>
            <a:solidFill>
              <a:srgbClr val="004586"/>
            </a:solidFill>
            <a:ln>
              <a:noFill/>
            </a:ln>
          </c:spPr>
          <c:dLbls>
            <c:showLegendKey val="0"/>
            <c:showVal val="0"/>
            <c:showCatName val="0"/>
            <c:showSerName val="0"/>
            <c:showPercent val="0"/>
          </c:dLbls>
          <c:cat>
            <c:strRef>
              <c:f>'Table 1.19 AJC'!$G$4:$G$36</c:f>
              <c:strCache>
                <c:ptCount val="33"/>
                <c:pt idx="0">
                  <c:v>Shetland Islands</c:v>
                </c:pt>
                <c:pt idx="1">
                  <c:v>South Lanarkshire</c:v>
                </c:pt>
                <c:pt idx="2">
                  <c:v>Renfrewshire</c:v>
                </c:pt>
                <c:pt idx="3">
                  <c:v>Falkirk</c:v>
                </c:pt>
                <c:pt idx="4">
                  <c:v>South Ayrshire</c:v>
                </c:pt>
                <c:pt idx="5">
                  <c:v>East Ayrshire</c:v>
                </c:pt>
                <c:pt idx="6">
                  <c:v>North Lanarkshire</c:v>
                </c:pt>
                <c:pt idx="7">
                  <c:v>Highland</c:v>
                </c:pt>
                <c:pt idx="8">
                  <c:v>Inverclyde</c:v>
                </c:pt>
                <c:pt idx="9">
                  <c:v>Orkney Islands</c:v>
                </c:pt>
                <c:pt idx="10">
                  <c:v>Glasgow City</c:v>
                </c:pt>
                <c:pt idx="11">
                  <c:v>Dumfries &amp; Galloway</c:v>
                </c:pt>
                <c:pt idx="12">
                  <c:v>Perth &amp; Kinross</c:v>
                </c:pt>
                <c:pt idx="13">
                  <c:v>Edinburgh, City of</c:v>
                </c:pt>
                <c:pt idx="14">
                  <c:v>East Lothian</c:v>
                </c:pt>
                <c:pt idx="15">
                  <c:v>Scotland</c:v>
                </c:pt>
                <c:pt idx="16">
                  <c:v>East Dunbartonshire</c:v>
                </c:pt>
                <c:pt idx="17">
                  <c:v>North Ayrshire</c:v>
                </c:pt>
                <c:pt idx="18">
                  <c:v>West Lothian</c:v>
                </c:pt>
                <c:pt idx="19">
                  <c:v>East Renfrewshire</c:v>
                </c:pt>
                <c:pt idx="20">
                  <c:v>Angus</c:v>
                </c:pt>
                <c:pt idx="21">
                  <c:v>Argyll &amp; Bute</c:v>
                </c:pt>
                <c:pt idx="22">
                  <c:v>Aberdeen City</c:v>
                </c:pt>
                <c:pt idx="23">
                  <c:v>Midlothian</c:v>
                </c:pt>
                <c:pt idx="24">
                  <c:v>Aberdeenshire</c:v>
                </c:pt>
                <c:pt idx="25">
                  <c:v>Moray</c:v>
                </c:pt>
                <c:pt idx="26">
                  <c:v>Scottish Borders</c:v>
                </c:pt>
                <c:pt idx="27">
                  <c:v>Western Isles</c:v>
                </c:pt>
                <c:pt idx="28">
                  <c:v>West Dunbartonshire</c:v>
                </c:pt>
                <c:pt idx="29">
                  <c:v>Clackmannanshire</c:v>
                </c:pt>
                <c:pt idx="30">
                  <c:v>Fife</c:v>
                </c:pt>
                <c:pt idx="31">
                  <c:v>Dundee City</c:v>
                </c:pt>
                <c:pt idx="32">
                  <c:v>Stirling</c:v>
                </c:pt>
              </c:strCache>
            </c:strRef>
          </c:cat>
          <c:val>
            <c:numRef>
              <c:f>'Table 1.19 AJC'!$H$4:$H$36</c:f>
              <c:numCache>
                <c:formatCode>General</c:formatCode>
                <c:ptCount val="33"/>
                <c:pt idx="0">
                  <c:v>305.528730082086</c:v>
                </c:pt>
                <c:pt idx="1">
                  <c:v>266.817531058052</c:v>
                </c:pt>
                <c:pt idx="2">
                  <c:v>210.893458885775</c:v>
                </c:pt>
                <c:pt idx="3">
                  <c:v>100.803267004411</c:v>
                </c:pt>
                <c:pt idx="4">
                  <c:v>86.0443030985667</c:v>
                </c:pt>
                <c:pt idx="5">
                  <c:v>84.1659097789888</c:v>
                </c:pt>
                <c:pt idx="6">
                  <c:v>80.7577879788572</c:v>
                </c:pt>
                <c:pt idx="7">
                  <c:v>78.7263255663692</c:v>
                </c:pt>
                <c:pt idx="8">
                  <c:v>70.0588857013438</c:v>
                </c:pt>
                <c:pt idx="9">
                  <c:v>68.9110994213572</c:v>
                </c:pt>
                <c:pt idx="10">
                  <c:v>61.673815264132</c:v>
                </c:pt>
                <c:pt idx="11">
                  <c:v>55.0306435137896</c:v>
                </c:pt>
                <c:pt idx="12">
                  <c:v>54.4698358749609</c:v>
                </c:pt>
                <c:pt idx="13">
                  <c:v>41.5212940803322</c:v>
                </c:pt>
                <c:pt idx="14">
                  <c:v>36.0098142980853</c:v>
                </c:pt>
                <c:pt idx="15">
                  <c:v/>
                </c:pt>
                <c:pt idx="16">
                  <c:v>25.3508567060872</c:v>
                </c:pt>
                <c:pt idx="17">
                  <c:v>23.3630562112073</c:v>
                </c:pt>
                <c:pt idx="18">
                  <c:v>20.2427067978472</c:v>
                </c:pt>
                <c:pt idx="19">
                  <c:v>12.8383830973516</c:v>
                </c:pt>
                <c:pt idx="20">
                  <c:v>8.3639528137691</c:v>
                </c:pt>
                <c:pt idx="21">
                  <c:v>-1.23615271240432</c:v>
                </c:pt>
                <c:pt idx="22">
                  <c:v>-11.5535483117414</c:v>
                </c:pt>
                <c:pt idx="23">
                  <c:v>-12.2590894104247</c:v>
                </c:pt>
                <c:pt idx="24">
                  <c:v>-20.1238663231817</c:v>
                </c:pt>
                <c:pt idx="25">
                  <c:v>-24.2136361003302</c:v>
                </c:pt>
                <c:pt idx="26">
                  <c:v>-30.1054353352048</c:v>
                </c:pt>
                <c:pt idx="27">
                  <c:v>-37.7650176678445</c:v>
                </c:pt>
                <c:pt idx="28">
                  <c:v>-43.8999489535477</c:v>
                </c:pt>
                <c:pt idx="29">
                  <c:v>-44.8296803400872</c:v>
                </c:pt>
                <c:pt idx="30">
                  <c:v>-103.410994365768</c:v>
                </c:pt>
                <c:pt idx="31">
                  <c:v>-177.036272105331</c:v>
                </c:pt>
                <c:pt idx="32">
                  <c:v>-229.500024923982</c:v>
                </c:pt>
              </c:numCache>
            </c:numRef>
          </c:val>
        </c:ser>
        <c:ser>
          <c:idx val="1"/>
          <c:order val="1"/>
          <c:spPr>
            <a:solidFill>
              <a:srgbClr val="ff420e"/>
            </a:solidFill>
            <a:ln>
              <a:noFill/>
            </a:ln>
          </c:spPr>
          <c:dLbls>
            <c:showLegendKey val="0"/>
            <c:showVal val="0"/>
            <c:showCatName val="0"/>
            <c:showSerName val="0"/>
            <c:showPercent val="0"/>
          </c:dLbls>
          <c:cat>
            <c:strRef>
              <c:f>'Table 1.19 AJC'!$G$4:$G$36</c:f>
              <c:strCache>
                <c:ptCount val="33"/>
                <c:pt idx="0">
                  <c:v>Shetland Islands</c:v>
                </c:pt>
                <c:pt idx="1">
                  <c:v>South Lanarkshire</c:v>
                </c:pt>
                <c:pt idx="2">
                  <c:v>Renfrewshire</c:v>
                </c:pt>
                <c:pt idx="3">
                  <c:v>Falkirk</c:v>
                </c:pt>
                <c:pt idx="4">
                  <c:v>South Ayrshire</c:v>
                </c:pt>
                <c:pt idx="5">
                  <c:v>East Ayrshire</c:v>
                </c:pt>
                <c:pt idx="6">
                  <c:v>North Lanarkshire</c:v>
                </c:pt>
                <c:pt idx="7">
                  <c:v>Highland</c:v>
                </c:pt>
                <c:pt idx="8">
                  <c:v>Inverclyde</c:v>
                </c:pt>
                <c:pt idx="9">
                  <c:v>Orkney Islands</c:v>
                </c:pt>
                <c:pt idx="10">
                  <c:v>Glasgow City</c:v>
                </c:pt>
                <c:pt idx="11">
                  <c:v>Dumfries &amp; Galloway</c:v>
                </c:pt>
                <c:pt idx="12">
                  <c:v>Perth &amp; Kinross</c:v>
                </c:pt>
                <c:pt idx="13">
                  <c:v>Edinburgh, City of</c:v>
                </c:pt>
                <c:pt idx="14">
                  <c:v>East Lothian</c:v>
                </c:pt>
                <c:pt idx="15">
                  <c:v>Scotland</c:v>
                </c:pt>
                <c:pt idx="16">
                  <c:v>East Dunbartonshire</c:v>
                </c:pt>
                <c:pt idx="17">
                  <c:v>North Ayrshire</c:v>
                </c:pt>
                <c:pt idx="18">
                  <c:v>West Lothian</c:v>
                </c:pt>
                <c:pt idx="19">
                  <c:v>East Renfrewshire</c:v>
                </c:pt>
                <c:pt idx="20">
                  <c:v>Angus</c:v>
                </c:pt>
                <c:pt idx="21">
                  <c:v>Argyll &amp; Bute</c:v>
                </c:pt>
                <c:pt idx="22">
                  <c:v>Aberdeen City</c:v>
                </c:pt>
                <c:pt idx="23">
                  <c:v>Midlothian</c:v>
                </c:pt>
                <c:pt idx="24">
                  <c:v>Aberdeenshire</c:v>
                </c:pt>
                <c:pt idx="25">
                  <c:v>Moray</c:v>
                </c:pt>
                <c:pt idx="26">
                  <c:v>Scottish Borders</c:v>
                </c:pt>
                <c:pt idx="27">
                  <c:v>Western Isles</c:v>
                </c:pt>
                <c:pt idx="28">
                  <c:v>West Dunbartonshire</c:v>
                </c:pt>
                <c:pt idx="29">
                  <c:v>Clackmannanshire</c:v>
                </c:pt>
                <c:pt idx="30">
                  <c:v>Fife</c:v>
                </c:pt>
                <c:pt idx="31">
                  <c:v>Dundee City</c:v>
                </c:pt>
                <c:pt idx="32">
                  <c:v>Stirling</c:v>
                </c:pt>
              </c:strCache>
            </c:strRef>
          </c:cat>
          <c:val>
            <c:numRef>
              <c:f>'Table 1.19 AJC'!$I$4:$I$36</c:f>
              <c:numCache>
                <c:formatCode>General</c:formatCode>
                <c:ptCount val="33"/>
                <c:pt idx="0">
                  <c:v/>
                </c:pt>
                <c:pt idx="1">
                  <c:v/>
                </c:pt>
                <c:pt idx="2">
                  <c:v/>
                </c:pt>
                <c:pt idx="3">
                  <c:v/>
                </c:pt>
                <c:pt idx="4">
                  <c:v/>
                </c:pt>
                <c:pt idx="5">
                  <c:v/>
                </c:pt>
                <c:pt idx="6">
                  <c:v/>
                </c:pt>
                <c:pt idx="7">
                  <c:v/>
                </c:pt>
                <c:pt idx="8">
                  <c:v/>
                </c:pt>
                <c:pt idx="9">
                  <c:v/>
                </c:pt>
                <c:pt idx="10">
                  <c:v/>
                </c:pt>
                <c:pt idx="11">
                  <c:v/>
                </c:pt>
                <c:pt idx="12">
                  <c:v/>
                </c:pt>
                <c:pt idx="13">
                  <c:v/>
                </c:pt>
                <c:pt idx="14">
                  <c:v/>
                </c:pt>
                <c:pt idx="15">
                  <c:v>34.388784354075</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numCache>
            </c:numRef>
          </c:val>
        </c:ser>
        <c:gapWidth val="100"/>
        <c:overlap val="0"/>
        <c:axId val="91500838"/>
        <c:axId val="12525324"/>
      </c:barChart>
      <c:catAx>
        <c:axId val="91500838"/>
        <c:scaling>
          <c:orientation val="minMax"/>
        </c:scaling>
        <c:delete val="0"/>
        <c:axPos val="b"/>
        <c:majorGridlines>
          <c:spPr>
            <a:ln>
              <a:solidFill>
                <a:srgbClr val="b3b3b3"/>
              </a:solidFill>
            </a:ln>
          </c:spPr>
        </c:majorGridlines>
        <c:majorTickMark val="out"/>
        <c:minorTickMark val="none"/>
        <c:tickLblPos val="low"/>
        <c:spPr>
          <a:ln>
            <a:solidFill>
              <a:srgbClr val="b3b3b3"/>
            </a:solidFill>
          </a:ln>
        </c:spPr>
        <c:crossAx val="12525324"/>
        <c:crosses val="autoZero"/>
        <c:auto val="1"/>
        <c:lblAlgn val="ctr"/>
        <c:lblOffset val="100"/>
      </c:catAx>
      <c:valAx>
        <c:axId val="12525324"/>
        <c:scaling>
          <c:orientation val="minMax"/>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NDR received minus raised per person / £</a:t>
                </a:r>
              </a:p>
            </c:rich>
          </c:tx>
          <c:layout/>
        </c:title>
        <c:majorTickMark val="out"/>
        <c:minorTickMark val="none"/>
        <c:tickLblPos val="nextTo"/>
        <c:spPr>
          <a:ln>
            <a:solidFill>
              <a:srgbClr val="b3b3b3"/>
            </a:solidFill>
          </a:ln>
        </c:spPr>
        <c:crossAx val="91500838"/>
        <c:crosses val="autoZero"/>
      </c:valAx>
      <c:spPr>
        <a:noFill/>
        <a:ln>
          <a:solidFill>
            <a:srgbClr val="b3b3b3"/>
          </a:solidFill>
        </a:ln>
      </c:spPr>
    </c:plotArea>
    <c:plotVisOnly val="1"/>
  </c:chart>
  <c:spPr>
    <a:solidFill>
      <a:srgbClr val="ffffff"/>
    </a:solidFill>
    <a:ln>
      <a:noFill/>
    </a:ln>
  </c:spPr>
</c:chartSpace>
</file>

<file path=xl/charts/chart15.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label 0</c:f>
              <c:strCache>
                <c:ptCount val="1"/>
                <c:pt idx="0">
                  <c:v>Borrowing from Loans fund </c:v>
                </c:pt>
              </c:strCache>
            </c:strRef>
          </c:tx>
          <c:spPr>
            <a:solidFill>
              <a:srgbClr val="3a6293"/>
            </a:solidFill>
            <a:ln w="28440">
              <a:solidFill>
                <a:srgbClr val="3a6293"/>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0</c:f>
              <c:numCache>
                <c:formatCode>General</c:formatCode>
                <c:ptCount val="5"/>
                <c:pt idx="0">
                  <c:v>1091548</c:v>
                </c:pt>
                <c:pt idx="1">
                  <c:v>1113929</c:v>
                </c:pt>
                <c:pt idx="2">
                  <c:v>1261468</c:v>
                </c:pt>
                <c:pt idx="3">
                  <c:v>1165387</c:v>
                </c:pt>
                <c:pt idx="4">
                  <c:v>1105526</c:v>
                </c:pt>
              </c:numCache>
            </c:numRef>
          </c:val>
          <c:smooth val="0"/>
        </c:ser>
        <c:ser>
          <c:idx val="1"/>
          <c:order val="1"/>
          <c:tx>
            <c:strRef>
              <c:f>label 1</c:f>
              <c:strCache>
                <c:ptCount val="1"/>
                <c:pt idx="0">
                  <c:v>Grants from Scottish Government (SG General/Specific, Agencies and NDPB's)</c:v>
                </c:pt>
              </c:strCache>
            </c:strRef>
          </c:tx>
          <c:spPr>
            <a:solidFill>
              <a:srgbClr val="4475b0"/>
            </a:solidFill>
            <a:ln w="28440">
              <a:solidFill>
                <a:srgbClr val="4475b0"/>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1</c:f>
              <c:numCache>
                <c:formatCode>General</c:formatCode>
                <c:ptCount val="5"/>
                <c:pt idx="0">
                  <c:v>891291</c:v>
                </c:pt>
                <c:pt idx="1">
                  <c:v>697243</c:v>
                </c:pt>
                <c:pt idx="2">
                  <c:v>882670</c:v>
                </c:pt>
                <c:pt idx="3">
                  <c:v>808680</c:v>
                </c:pt>
                <c:pt idx="4">
                  <c:v>769473</c:v>
                </c:pt>
              </c:numCache>
            </c:numRef>
          </c:val>
          <c:smooth val="0"/>
        </c:ser>
        <c:ser>
          <c:idx val="2"/>
          <c:order val="2"/>
          <c:tx>
            <c:strRef>
              <c:f>label 2</c:f>
              <c:strCache>
                <c:ptCount val="1"/>
                <c:pt idx="0">
                  <c:v>Capital funded from current revenue </c:v>
                </c:pt>
              </c:strCache>
            </c:strRef>
          </c:tx>
          <c:spPr>
            <a:solidFill>
              <a:srgbClr val="7997c4"/>
            </a:solidFill>
            <a:ln w="28440">
              <a:solidFill>
                <a:srgbClr val="7997c4"/>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2</c:f>
              <c:numCache>
                <c:formatCode>General</c:formatCode>
                <c:ptCount val="5"/>
                <c:pt idx="0">
                  <c:v>166141</c:v>
                </c:pt>
                <c:pt idx="1">
                  <c:v>208894</c:v>
                </c:pt>
                <c:pt idx="2">
                  <c:v>209121.5</c:v>
                </c:pt>
                <c:pt idx="3">
                  <c:v>294087</c:v>
                </c:pt>
                <c:pt idx="4">
                  <c:v>295335</c:v>
                </c:pt>
              </c:numCache>
            </c:numRef>
          </c:val>
          <c:smooth val="0"/>
        </c:ser>
        <c:ser>
          <c:idx val="3"/>
          <c:order val="3"/>
          <c:tx>
            <c:strRef>
              <c:f>label 3</c:f>
              <c:strCache>
                <c:ptCount val="1"/>
                <c:pt idx="0">
                  <c:v>Other</c:v>
                </c:pt>
              </c:strCache>
            </c:strRef>
          </c:tx>
          <c:spPr>
            <a:solidFill>
              <a:srgbClr val="b0bed7"/>
            </a:solidFill>
            <a:ln w="28440">
              <a:solidFill>
                <a:srgbClr val="b0bed7"/>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3</c:f>
              <c:numCache>
                <c:formatCode>General</c:formatCode>
                <c:ptCount val="5"/>
                <c:pt idx="0">
                  <c:v>1122379</c:v>
                </c:pt>
                <c:pt idx="1">
                  <c:v>328096</c:v>
                </c:pt>
                <c:pt idx="2">
                  <c:v>308274.5</c:v>
                </c:pt>
                <c:pt idx="3">
                  <c:v>281170</c:v>
                </c:pt>
                <c:pt idx="4">
                  <c:v>289667</c:v>
                </c:pt>
              </c:numCache>
            </c:numRef>
          </c:val>
          <c:smooth val="0"/>
        </c:ser>
        <c:ser>
          <c:idx val="4"/>
          <c:order val="4"/>
          <c:spPr>
            <a:solidFill>
              <a:srgbClr val="4a7ebb"/>
            </a:solidFill>
            <a:ln w="28440">
              <a:solidFill>
                <a:srgbClr val="4a7ebb"/>
              </a:solidFill>
              <a:round/>
            </a:ln>
          </c:spPr>
          <c:marker>
            <c:symbol val="square"/>
            <c:size val="5"/>
            <c:spPr>
              <a:solidFill>
                <a:srgbClr val="ee4000"/>
              </a:solidFill>
            </c:spPr>
          </c:marker>
          <c:cat>
            <c:strRef>
              <c:f>categories</c:f>
              <c:strCache>
                <c:ptCount val="5"/>
                <c:pt idx="0">
                  <c:v>2009-10</c:v>
                </c:pt>
                <c:pt idx="1">
                  <c:v>2010-11</c:v>
                </c:pt>
                <c:pt idx="2">
                  <c:v>2011-12</c:v>
                </c:pt>
                <c:pt idx="3">
                  <c:v>2012-13</c:v>
                </c:pt>
                <c:pt idx="4">
                  <c:v>2013-14</c:v>
                </c:pt>
              </c:strCache>
            </c:strRef>
          </c:cat>
          <c:smooth val="0"/>
        </c:ser>
        <c:hiLowLines>
          <c:spPr>
            <a:ln>
              <a:noFill/>
            </a:ln>
          </c:spPr>
        </c:hiLowLines>
        <c:upDownBars>
          <c:gapWidth val="150"/>
          <c:upBars/>
          <c:downBars/>
        </c:upDownBars>
        <c:marker val="1"/>
        <c:axId val="26472244"/>
        <c:axId val="43596594"/>
      </c:lineChart>
      <c:catAx>
        <c:axId val="26472244"/>
        <c:scaling>
          <c:orientation val="minMax"/>
        </c:scaling>
        <c:delete val="0"/>
        <c:axPos val="b"/>
        <c:majorTickMark val="out"/>
        <c:minorTickMark val="none"/>
        <c:tickLblPos val="nextTo"/>
        <c:spPr>
          <a:ln w="9360">
            <a:solidFill>
              <a:srgbClr val="878787"/>
            </a:solidFill>
            <a:round/>
          </a:ln>
        </c:spPr>
        <c:crossAx val="43596594"/>
        <c:crosses val="autoZero"/>
        <c:auto val="1"/>
        <c:lblAlgn val="ctr"/>
        <c:lblOffset val="100"/>
      </c:catAx>
      <c:valAx>
        <c:axId val="43596594"/>
        <c:scaling>
          <c:orientation val="minMax"/>
        </c:scaling>
        <c:delete val="0"/>
        <c:axPos val="l"/>
        <c:majorGridlines>
          <c:spPr>
            <a:ln w="9360">
              <a:solidFill>
                <a:srgbClr val="878787"/>
              </a:solidFill>
              <a:round/>
            </a:ln>
          </c:spPr>
        </c:majorGridlines>
        <c:majorTickMark val="out"/>
        <c:minorTickMark val="none"/>
        <c:tickLblPos val="nextTo"/>
        <c:spPr>
          <a:ln w="9360">
            <a:solidFill>
              <a:srgbClr val="878787"/>
            </a:solidFill>
            <a:round/>
          </a:ln>
        </c:spPr>
        <c:crossAx val="26472244"/>
        <c:crosses val="autoZero"/>
      </c:valAx>
      <c:spPr>
        <a:solidFill>
          <a:srgbClr val="ffffff"/>
        </a:solidFill>
        <a:ln>
          <a:noFill/>
        </a:ln>
      </c:spPr>
    </c:plotArea>
    <c:legend>
      <c:legendPos val="b"/>
      <c:overlay val="0"/>
      <c:spPr>
        <a:noFill/>
        <a:ln>
          <a:noFill/>
        </a:ln>
      </c:spPr>
    </c:legend>
    <c:plotVisOnly val="1"/>
  </c:chart>
  <c:spPr>
    <a:solidFill>
      <a:srgbClr val="ffffff"/>
    </a:solidFill>
    <a:ln>
      <a:noFill/>
    </a:ln>
  </c:spPr>
</c:chartSpace>
</file>

<file path=xl/charts/chart16.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label 0</c:f>
              <c:strCache>
                <c:ptCount val="1"/>
                <c:pt idx="0">
                  <c:v>Housing</c:v>
                </c:pt>
              </c:strCache>
            </c:strRef>
          </c:tx>
          <c:spPr>
            <a:solidFill>
              <a:srgbClr val="4a7ebb"/>
            </a:solidFill>
            <a:ln w="28440">
              <a:solidFill>
                <a:srgbClr val="4a7ebb"/>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0</c:f>
              <c:numCache>
                <c:formatCode>General</c:formatCode>
                <c:ptCount val="5"/>
                <c:pt idx="0">
                  <c:v>678125</c:v>
                </c:pt>
                <c:pt idx="1">
                  <c:v>720520</c:v>
                </c:pt>
                <c:pt idx="2">
                  <c:v>748620</c:v>
                </c:pt>
                <c:pt idx="3">
                  <c:v>743642</c:v>
                </c:pt>
                <c:pt idx="4">
                  <c:v>775415</c:v>
                </c:pt>
              </c:numCache>
            </c:numRef>
          </c:val>
          <c:smooth val="0"/>
        </c:ser>
        <c:ser>
          <c:idx val="1"/>
          <c:order val="1"/>
          <c:tx>
            <c:strRef>
              <c:f>label 1</c:f>
              <c:strCache>
                <c:ptCount val="1"/>
                <c:pt idx="0">
                  <c:v>Education</c:v>
                </c:pt>
              </c:strCache>
            </c:strRef>
          </c:tx>
          <c:spPr>
            <a:solidFill>
              <a:srgbClr val="be4b48"/>
            </a:solidFill>
            <a:ln w="28440">
              <a:solidFill>
                <a:srgbClr val="be4b48"/>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1</c:f>
              <c:numCache>
                <c:formatCode>General</c:formatCode>
                <c:ptCount val="5"/>
                <c:pt idx="0">
                  <c:v>1248645</c:v>
                </c:pt>
                <c:pt idx="1">
                  <c:v>508691</c:v>
                </c:pt>
                <c:pt idx="2">
                  <c:v>691878</c:v>
                </c:pt>
                <c:pt idx="3">
                  <c:v>517158</c:v>
                </c:pt>
                <c:pt idx="4">
                  <c:v>523776</c:v>
                </c:pt>
              </c:numCache>
            </c:numRef>
          </c:val>
          <c:smooth val="0"/>
        </c:ser>
        <c:ser>
          <c:idx val="2"/>
          <c:order val="2"/>
          <c:tx>
            <c:strRef>
              <c:f>label 2</c:f>
              <c:strCache>
                <c:ptCount val="1"/>
                <c:pt idx="0">
                  <c:v>Roads &amp; Transport</c:v>
                </c:pt>
              </c:strCache>
            </c:strRef>
          </c:tx>
          <c:spPr>
            <a:solidFill>
              <a:srgbClr val="98b855"/>
            </a:solidFill>
            <a:ln w="28440">
              <a:solidFill>
                <a:srgbClr val="98b855"/>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2</c:f>
              <c:numCache>
                <c:formatCode>General</c:formatCode>
                <c:ptCount val="5"/>
                <c:pt idx="0">
                  <c:v>471795</c:v>
                </c:pt>
                <c:pt idx="1">
                  <c:v>399084</c:v>
                </c:pt>
                <c:pt idx="2">
                  <c:v>482554</c:v>
                </c:pt>
                <c:pt idx="3">
                  <c:v>503480</c:v>
                </c:pt>
                <c:pt idx="4">
                  <c:v>458876</c:v>
                </c:pt>
              </c:numCache>
            </c:numRef>
          </c:val>
          <c:smooth val="0"/>
        </c:ser>
        <c:ser>
          <c:idx val="3"/>
          <c:order val="3"/>
          <c:tx>
            <c:strRef>
              <c:f>label 3</c:f>
              <c:strCache>
                <c:ptCount val="1"/>
                <c:pt idx="0">
                  <c:v>Cultural &amp; Related Services</c:v>
                </c:pt>
              </c:strCache>
            </c:strRef>
          </c:tx>
          <c:spPr>
            <a:solidFill>
              <a:srgbClr val="7d5fa0"/>
            </a:solidFill>
            <a:ln w="28440">
              <a:solidFill>
                <a:srgbClr val="7d5fa0"/>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3</c:f>
              <c:numCache>
                <c:formatCode>General</c:formatCode>
                <c:ptCount val="5"/>
                <c:pt idx="0">
                  <c:v>216345</c:v>
                </c:pt>
                <c:pt idx="1">
                  <c:v>196014</c:v>
                </c:pt>
                <c:pt idx="2">
                  <c:v>245371</c:v>
                </c:pt>
                <c:pt idx="3">
                  <c:v>257040</c:v>
                </c:pt>
                <c:pt idx="4">
                  <c:v>148933</c:v>
                </c:pt>
              </c:numCache>
            </c:numRef>
          </c:val>
          <c:smooth val="0"/>
        </c:ser>
        <c:ser>
          <c:idx val="4"/>
          <c:order val="4"/>
          <c:tx>
            <c:strRef>
              <c:f>label 4</c:f>
              <c:strCache>
                <c:ptCount val="1"/>
                <c:pt idx="0">
                  <c:v>Other</c:v>
                </c:pt>
              </c:strCache>
            </c:strRef>
          </c:tx>
          <c:spPr>
            <a:solidFill>
              <a:srgbClr val="46aac4"/>
            </a:solidFill>
            <a:ln w="28440">
              <a:solidFill>
                <a:srgbClr val="46aac4"/>
              </a:solidFill>
              <a:round/>
            </a:ln>
          </c:spPr>
          <c:dLbls>
            <c:dLblPos val="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4</c:f>
              <c:numCache>
                <c:formatCode>General</c:formatCode>
                <c:ptCount val="5"/>
                <c:pt idx="0">
                  <c:v>656449</c:v>
                </c:pt>
                <c:pt idx="1">
                  <c:v>523853</c:v>
                </c:pt>
                <c:pt idx="2">
                  <c:v>493111</c:v>
                </c:pt>
                <c:pt idx="3">
                  <c:v>528004</c:v>
                </c:pt>
                <c:pt idx="4">
                  <c:v>553001</c:v>
                </c:pt>
              </c:numCache>
            </c:numRef>
          </c:val>
          <c:smooth val="0"/>
        </c:ser>
        <c:ser>
          <c:idx val="5"/>
          <c:order val="5"/>
          <c:spPr>
            <a:solidFill>
              <a:srgbClr val="ffffff"/>
            </a:solidFill>
            <a:ln w="28440">
              <a:solidFill>
                <a:srgbClr val="ffffff"/>
              </a:solidFill>
              <a:round/>
            </a:ln>
          </c:spPr>
          <c:marker>
            <c:symbol val="square"/>
            <c:size val="5"/>
            <c:spPr>
              <a:solidFill>
                <a:srgbClr val="ee4000"/>
              </a:solidFill>
            </c:spPr>
          </c:marker>
          <c:cat>
            <c:strRef>
              <c:f>categories</c:f>
              <c:strCache>
                <c:ptCount val="5"/>
                <c:pt idx="0">
                  <c:v>2009-10</c:v>
                </c:pt>
                <c:pt idx="1">
                  <c:v>2010-11</c:v>
                </c:pt>
                <c:pt idx="2">
                  <c:v>2011-12</c:v>
                </c:pt>
                <c:pt idx="3">
                  <c:v>2012-13</c:v>
                </c:pt>
                <c:pt idx="4">
                  <c:v>2013-14</c:v>
                </c:pt>
              </c:strCache>
            </c:strRef>
          </c:cat>
          <c:smooth val="0"/>
        </c:ser>
        <c:hiLowLines>
          <c:spPr>
            <a:ln>
              <a:noFill/>
            </a:ln>
          </c:spPr>
        </c:hiLowLines>
        <c:upDownBars>
          <c:gapWidth val="150"/>
          <c:upBars/>
          <c:downBars/>
        </c:upDownBars>
        <c:marker val="1"/>
        <c:axId val="43904564"/>
        <c:axId val="1108728"/>
      </c:lineChart>
      <c:catAx>
        <c:axId val="43904564"/>
        <c:scaling>
          <c:orientation val="minMax"/>
        </c:scaling>
        <c:delete val="0"/>
        <c:axPos val="b"/>
        <c:majorTickMark val="out"/>
        <c:minorTickMark val="none"/>
        <c:tickLblPos val="nextTo"/>
        <c:spPr>
          <a:ln w="9360">
            <a:solidFill>
              <a:srgbClr val="878787"/>
            </a:solidFill>
            <a:round/>
          </a:ln>
        </c:spPr>
        <c:crossAx val="1108728"/>
        <c:crosses val="autoZero"/>
        <c:auto val="1"/>
        <c:lblAlgn val="ctr"/>
        <c:lblOffset val="100"/>
      </c:catAx>
      <c:valAx>
        <c:axId val="1108728"/>
        <c:scaling>
          <c:orientation val="minMax"/>
        </c:scaling>
        <c:delete val="0"/>
        <c:axPos val="l"/>
        <c:majorGridlines>
          <c:spPr>
            <a:ln w="9360">
              <a:solidFill>
                <a:srgbClr val="878787"/>
              </a:solidFill>
              <a:round/>
            </a:ln>
          </c:spPr>
        </c:majorGridlines>
        <c:majorTickMark val="out"/>
        <c:minorTickMark val="none"/>
        <c:tickLblPos val="nextTo"/>
        <c:spPr>
          <a:ln w="9360">
            <a:solidFill>
              <a:srgbClr val="878787"/>
            </a:solidFill>
            <a:round/>
          </a:ln>
        </c:spPr>
        <c:crossAx val="43904564"/>
        <c:crosses val="autoZero"/>
      </c:valAx>
      <c:spPr>
        <a:solidFill>
          <a:srgbClr val="ffffff"/>
        </a:solidFill>
        <a:ln>
          <a:noFill/>
        </a:ln>
      </c:spPr>
    </c:plotArea>
    <c:legend>
      <c:legendPos val="b"/>
      <c:overlay val="0"/>
      <c:spPr>
        <a:noFill/>
        <a:ln>
          <a:noFill/>
        </a:ln>
      </c:spPr>
    </c:legend>
    <c:plotVisOnly val="1"/>
  </c:chart>
  <c:spPr>
    <a:solidFill>
      <a:srgbClr val="ffffff"/>
    </a:solidFill>
    <a:ln>
      <a:noFill/>
    </a:ln>
  </c:spPr>
</c:chartSpace>
</file>

<file path=xl/charts/chart17.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clustered"/>
        <c:ser>
          <c:idx val="0"/>
          <c:order val="0"/>
          <c:tx>
            <c:strRef>
              <c:f>label 0</c:f>
              <c:strCache>
                <c:ptCount val="1"/>
                <c:pt idx="0">
                  <c:v>Net Revenue Expenditure per capita (£)</c:v>
                </c:pt>
              </c:strCache>
            </c:strRef>
          </c:tx>
          <c:spPr>
            <a:solidFill>
              <a:srgbClr val="3366ff"/>
            </a:solidFill>
            <a:ln w="25560">
              <a:noFill/>
            </a:ln>
          </c:spPr>
          <c:dLbls>
            <c:dLbl>
              <c:idx val="16"/>
              <c:spPr>
                <a:ln w="25560">
                  <a:solidFill>
                    <a:srgbClr val="FFFFFF"/>
                  </a:solidFill>
                </a:ln>
              </c:spPr>
              <c:dLblPos val="inEnd"/>
              <c:showLegendKey val="0"/>
              <c:showVal val="1"/>
              <c:showCatName val="0"/>
              <c:showSerName val="0"/>
              <c:showPercent val="0"/>
            </c:dLbl>
            <c:dLbl>
              <c:idx val="17"/>
              <c:spPr>
                <a:ln w="25560">
                  <a:solidFill>
                    <a:srgbClr val="FFFFFF"/>
                  </a:solidFill>
                </a:ln>
              </c:spPr>
              <c:dLblPos val="inEnd"/>
              <c:showLegendKey val="0"/>
              <c:showVal val="1"/>
              <c:showCatName val="0"/>
              <c:showSerName val="0"/>
              <c:showPercent val="0"/>
            </c:dLbl>
            <c:dLbl>
              <c:idx val="18"/>
              <c:spPr>
                <a:ln w="25560">
                  <a:solidFill>
                    <a:srgbClr val="FFFFFF"/>
                  </a:solidFill>
                </a:ln>
              </c:spPr>
              <c:dLblPos val="inEnd"/>
              <c:showLegendKey val="0"/>
              <c:showVal val="1"/>
              <c:showCatName val="0"/>
              <c:showSerName val="0"/>
              <c:showPercent val="0"/>
            </c:dLbl>
            <c:spPr>
              <a:ln w="25560">
                <a:solidFill>
                  <a:srgbClr val="FFFFFF"/>
                </a:solidFill>
              </a:ln>
            </c:spPr>
            <c:dLblPos val="inEnd"/>
            <c:showLegendKey val="0"/>
            <c:showVal val="1"/>
            <c:showCatName val="0"/>
            <c:showSerName val="0"/>
            <c:showPercent val="0"/>
          </c:dLbls>
          <c:cat>
            <c:strRef>
              <c:f>categories</c:f>
              <c:strCache>
                <c:ptCount val="33"/>
                <c:pt idx="0">
                  <c:v>East Renfrewshire</c:v>
                </c:pt>
                <c:pt idx="1">
                  <c:v>Scottish Borders</c:v>
                </c:pt>
                <c:pt idx="2">
                  <c:v>East Dunbartonshire</c:v>
                </c:pt>
                <c:pt idx="3">
                  <c:v>South Ayrshire</c:v>
                </c:pt>
                <c:pt idx="4">
                  <c:v>Angus</c:v>
                </c:pt>
                <c:pt idx="5">
                  <c:v>North Lanarkshire</c:v>
                </c:pt>
                <c:pt idx="6">
                  <c:v>Dumfries &amp; Galloway</c:v>
                </c:pt>
                <c:pt idx="7">
                  <c:v>East Ayrshire</c:v>
                </c:pt>
                <c:pt idx="8">
                  <c:v>Aberdeen City</c:v>
                </c:pt>
                <c:pt idx="9">
                  <c:v>Perth &amp; Kinross</c:v>
                </c:pt>
                <c:pt idx="10">
                  <c:v>Midlothian</c:v>
                </c:pt>
                <c:pt idx="11">
                  <c:v>West Lothian</c:v>
                </c:pt>
                <c:pt idx="12">
                  <c:v>Argyll &amp; Bute</c:v>
                </c:pt>
                <c:pt idx="13">
                  <c:v>Inverclyde</c:v>
                </c:pt>
                <c:pt idx="14">
                  <c:v>Fife</c:v>
                </c:pt>
                <c:pt idx="15">
                  <c:v>Renfrewshire</c:v>
                </c:pt>
                <c:pt idx="16">
                  <c:v>East Lothian</c:v>
                </c:pt>
                <c:pt idx="17">
                  <c:v>Scotland</c:v>
                </c:pt>
                <c:pt idx="18">
                  <c:v>North Ayrshire</c:v>
                </c:pt>
                <c:pt idx="19">
                  <c:v>Stirling</c:v>
                </c:pt>
                <c:pt idx="20">
                  <c:v>Clackmannanshire</c:v>
                </c:pt>
                <c:pt idx="21">
                  <c:v>Edinburgh, City of</c:v>
                </c:pt>
                <c:pt idx="22">
                  <c:v>Falkirk</c:v>
                </c:pt>
                <c:pt idx="23">
                  <c:v>Aberdeenshire</c:v>
                </c:pt>
                <c:pt idx="24">
                  <c:v>Glasgow City</c:v>
                </c:pt>
                <c:pt idx="25">
                  <c:v>South Lanarkshire</c:v>
                </c:pt>
                <c:pt idx="26">
                  <c:v>Shetland Islands</c:v>
                </c:pt>
                <c:pt idx="27">
                  <c:v>Dundee City</c:v>
                </c:pt>
                <c:pt idx="28">
                  <c:v>Highland</c:v>
                </c:pt>
                <c:pt idx="29">
                  <c:v>Moray</c:v>
                </c:pt>
                <c:pt idx="30">
                  <c:v>West Dunbartonshire</c:v>
                </c:pt>
                <c:pt idx="31">
                  <c:v>Eilean Siar</c:v>
                </c:pt>
                <c:pt idx="32">
                  <c:v>Orkney Islands</c:v>
                </c:pt>
              </c:strCache>
            </c:strRef>
          </c:cat>
          <c:val>
            <c:numRef>
              <c:f>0</c:f>
              <c:numCache>
                <c:formatCode>General</c:formatCode>
                <c:ptCount val="33"/>
                <c:pt idx="0">
                  <c:v>248.683903948352</c:v>
                </c:pt>
                <c:pt idx="1">
                  <c:v>260.41077026691</c:v>
                </c:pt>
                <c:pt idx="2">
                  <c:v>265.236960535033</c:v>
                </c:pt>
                <c:pt idx="3">
                  <c:v>285.851555189199</c:v>
                </c:pt>
                <c:pt idx="4">
                  <c:v>286.485386022862</c:v>
                </c:pt>
                <c:pt idx="5">
                  <c:v>290.201279699928</c:v>
                </c:pt>
                <c:pt idx="6">
                  <c:v>323.710654155853</c:v>
                </c:pt>
                <c:pt idx="7">
                  <c:v>362.927517193356</c:v>
                </c:pt>
                <c:pt idx="8">
                  <c:v>367.340834338311</c:v>
                </c:pt>
                <c:pt idx="9">
                  <c:v>400.492432356913</c:v>
                </c:pt>
                <c:pt idx="10">
                  <c:v>400.626732525348</c:v>
                </c:pt>
                <c:pt idx="11">
                  <c:v>401.023374257446</c:v>
                </c:pt>
                <c:pt idx="12">
                  <c:v>405.973547307448</c:v>
                </c:pt>
                <c:pt idx="13">
                  <c:v>421.136170465123</c:v>
                </c:pt>
                <c:pt idx="14">
                  <c:v>425.265418796378</c:v>
                </c:pt>
                <c:pt idx="15">
                  <c:v>435.397072696571</c:v>
                </c:pt>
                <c:pt idx="16">
                  <c:v>455.628427844696</c:v>
                </c:pt>
                <c:pt idx="17">
                  <c:v>461.737898154926</c:v>
                </c:pt>
                <c:pt idx="18">
                  <c:v>480.039052600266</c:v>
                </c:pt>
                <c:pt idx="19">
                  <c:v>489.042543120832</c:v>
                </c:pt>
                <c:pt idx="20">
                  <c:v>502.483944648378</c:v>
                </c:pt>
                <c:pt idx="21">
                  <c:v>511.189018489712</c:v>
                </c:pt>
                <c:pt idx="22">
                  <c:v>527.243262477255</c:v>
                </c:pt>
                <c:pt idx="23">
                  <c:v>533.42467718142</c:v>
                </c:pt>
                <c:pt idx="24">
                  <c:v>541.475149943818</c:v>
                </c:pt>
                <c:pt idx="25">
                  <c:v>546.865407063434</c:v>
                </c:pt>
                <c:pt idx="26">
                  <c:v>577.198275862069</c:v>
                </c:pt>
                <c:pt idx="27">
                  <c:v>601.128311047908</c:v>
                </c:pt>
                <c:pt idx="28">
                  <c:v>628.675681476712</c:v>
                </c:pt>
                <c:pt idx="29">
                  <c:v>640.413354531002</c:v>
                </c:pt>
                <c:pt idx="30">
                  <c:v>695.580424427473</c:v>
                </c:pt>
                <c:pt idx="31">
                  <c:v>810.802919708029</c:v>
                </c:pt>
                <c:pt idx="32">
                  <c:v>1334.30690774224</c:v>
                </c:pt>
              </c:numCache>
            </c:numRef>
          </c:val>
        </c:ser>
        <c:ser>
          <c:idx val="1"/>
          <c:order val="1"/>
          <c:spPr>
            <a:solidFill>
              <a:srgbClr val="ffffff"/>
            </a:solidFill>
            <a:ln>
              <a:noFill/>
            </a:ln>
          </c:spPr>
          <c:cat>
            <c:strRef>
              <c:f>categories</c:f>
              <c:strCache>
                <c:ptCount val="33"/>
                <c:pt idx="0">
                  <c:v>East Renfrewshire</c:v>
                </c:pt>
                <c:pt idx="1">
                  <c:v>Scottish Borders</c:v>
                </c:pt>
                <c:pt idx="2">
                  <c:v>East Dunbartonshire</c:v>
                </c:pt>
                <c:pt idx="3">
                  <c:v>South Ayrshire</c:v>
                </c:pt>
                <c:pt idx="4">
                  <c:v>Angus</c:v>
                </c:pt>
                <c:pt idx="5">
                  <c:v>North Lanarkshire</c:v>
                </c:pt>
                <c:pt idx="6">
                  <c:v>Dumfries &amp; Galloway</c:v>
                </c:pt>
                <c:pt idx="7">
                  <c:v>East Ayrshire</c:v>
                </c:pt>
                <c:pt idx="8">
                  <c:v>Aberdeen City</c:v>
                </c:pt>
                <c:pt idx="9">
                  <c:v>Perth &amp; Kinross</c:v>
                </c:pt>
                <c:pt idx="10">
                  <c:v>Midlothian</c:v>
                </c:pt>
                <c:pt idx="11">
                  <c:v>West Lothian</c:v>
                </c:pt>
                <c:pt idx="12">
                  <c:v>Argyll &amp; Bute</c:v>
                </c:pt>
                <c:pt idx="13">
                  <c:v>Inverclyde</c:v>
                </c:pt>
                <c:pt idx="14">
                  <c:v>Fife</c:v>
                </c:pt>
                <c:pt idx="15">
                  <c:v>Renfrewshire</c:v>
                </c:pt>
                <c:pt idx="16">
                  <c:v>East Lothian</c:v>
                </c:pt>
                <c:pt idx="17">
                  <c:v>Scotland</c:v>
                </c:pt>
                <c:pt idx="18">
                  <c:v>North Ayrshire</c:v>
                </c:pt>
                <c:pt idx="19">
                  <c:v>Stirling</c:v>
                </c:pt>
                <c:pt idx="20">
                  <c:v>Clackmannanshire</c:v>
                </c:pt>
                <c:pt idx="21">
                  <c:v>Edinburgh, City of</c:v>
                </c:pt>
                <c:pt idx="22">
                  <c:v>Falkirk</c:v>
                </c:pt>
                <c:pt idx="23">
                  <c:v>Aberdeenshire</c:v>
                </c:pt>
                <c:pt idx="24">
                  <c:v>Glasgow City</c:v>
                </c:pt>
                <c:pt idx="25">
                  <c:v>South Lanarkshire</c:v>
                </c:pt>
                <c:pt idx="26">
                  <c:v>Shetland Islands</c:v>
                </c:pt>
                <c:pt idx="27">
                  <c:v>Dundee City</c:v>
                </c:pt>
                <c:pt idx="28">
                  <c:v>Highland</c:v>
                </c:pt>
                <c:pt idx="29">
                  <c:v>Moray</c:v>
                </c:pt>
                <c:pt idx="30">
                  <c:v>West Dunbartonshire</c:v>
                </c:pt>
                <c:pt idx="31">
                  <c:v>Eilean Siar</c:v>
                </c:pt>
                <c:pt idx="32">
                  <c:v>Orkney Islands</c:v>
                </c:pt>
              </c:strCache>
            </c:strRef>
          </c:cat>
        </c:ser>
        <c:gapWidth val="10"/>
        <c:overlap val="0"/>
        <c:axId val="39799848"/>
        <c:axId val="72480574"/>
      </c:barChart>
      <c:catAx>
        <c:axId val="39799848"/>
        <c:scaling>
          <c:orientation val="maxMin"/>
        </c:scaling>
        <c:delete val="0"/>
        <c:axPos val="b"/>
        <c:majorTickMark val="out"/>
        <c:minorTickMark val="none"/>
        <c:tickLblPos val="nextTo"/>
        <c:spPr>
          <a:ln w="3240">
            <a:solidFill>
              <a:srgbClr val="000000"/>
            </a:solidFill>
            <a:round/>
          </a:ln>
        </c:spPr>
        <c:crossAx val="72480574"/>
        <c:crosses val="autoZero"/>
        <c:auto val="1"/>
        <c:lblAlgn val="ctr"/>
        <c:lblOffset val="100"/>
      </c:catAx>
      <c:valAx>
        <c:axId val="72480574"/>
        <c:scaling>
          <c:orientation val="minMax"/>
        </c:scaling>
        <c:delete val="0"/>
        <c:axPos val="l"/>
        <c:majorGridlines>
          <c:spPr>
            <a:ln w="12600">
              <a:solidFill>
                <a:srgbClr val="c0c0c0"/>
              </a:solidFill>
              <a:round/>
            </a:ln>
          </c:spPr>
        </c:majorGridlines>
        <c:majorTickMark val="out"/>
        <c:minorTickMark val="none"/>
        <c:tickLblPos val="nextTo"/>
        <c:spPr>
          <a:ln w="9720">
            <a:noFill/>
          </a:ln>
        </c:spPr>
        <c:crossAx val="39799848"/>
        <c:crosses val="autoZero"/>
      </c:valAx>
      <c:spPr>
        <a:noFill/>
        <a:ln w="25560">
          <a:noFill/>
        </a:ln>
      </c:spPr>
    </c:plotArea>
    <c:plotVisOnly val="1"/>
  </c:chart>
  <c:spPr>
    <a:solidFill>
      <a:srgbClr val="ffffff"/>
    </a:solidFill>
    <a:ln>
      <a:noFill/>
    </a:ln>
  </c:spPr>
</c:chartSpace>
</file>

<file path=xl/charts/chart18.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stacked"/>
        <c:ser>
          <c:idx val="0"/>
          <c:order val="0"/>
          <c:tx>
            <c:strRef>
              <c:f>'Annex C AJC'!$Q$38</c:f>
              <c:strCache>
                <c:ptCount val="1"/>
                <c:pt idx="0">
                  <c:v>CT</c:v>
                </c:pt>
              </c:strCache>
            </c:strRef>
          </c:tx>
          <c:spPr>
            <a:solidFill>
              <a:srgbClr val="004586"/>
            </a:solidFill>
            <a:ln>
              <a:noFill/>
            </a:ln>
          </c:spPr>
          <c:dLbls>
            <c:showLegendKey val="0"/>
            <c:showVal val="0"/>
            <c:showCatName val="0"/>
            <c:showSerName val="0"/>
            <c:showPercent val="0"/>
          </c:dLbls>
          <c:cat>
            <c:strRef>
              <c:f>'Annex C AJC'!$O$39:$O$71</c:f>
              <c:strCache>
                <c:ptCount val="33"/>
                <c:pt idx="0">
                  <c:v>Shetland Islands</c:v>
                </c:pt>
                <c:pt idx="1">
                  <c:v>Orkney Islands</c:v>
                </c:pt>
                <c:pt idx="2">
                  <c:v>Eilean Siar</c:v>
                </c:pt>
                <c:pt idx="3">
                  <c:v>Glasgow City</c:v>
                </c:pt>
                <c:pt idx="4">
                  <c:v>Argyll &amp; Bute</c:v>
                </c:pt>
                <c:pt idx="5">
                  <c:v>West Dunbartonshire</c:v>
                </c:pt>
                <c:pt idx="6">
                  <c:v>Inverclyde</c:v>
                </c:pt>
                <c:pt idx="7">
                  <c:v>Dundee City</c:v>
                </c:pt>
                <c:pt idx="8">
                  <c:v>North Ayrshire</c:v>
                </c:pt>
                <c:pt idx="9">
                  <c:v>Dumfries &amp; Galloway</c:v>
                </c:pt>
                <c:pt idx="10">
                  <c:v>Clackmannanshire</c:v>
                </c:pt>
                <c:pt idx="11">
                  <c:v>South Lanarkshire</c:v>
                </c:pt>
                <c:pt idx="12">
                  <c:v>Scotland</c:v>
                </c:pt>
                <c:pt idx="13">
                  <c:v>Highland</c:v>
                </c:pt>
                <c:pt idx="14">
                  <c:v>East Ayrshire</c:v>
                </c:pt>
                <c:pt idx="15">
                  <c:v>Stirling</c:v>
                </c:pt>
                <c:pt idx="16">
                  <c:v>Edinburgh, City of</c:v>
                </c:pt>
                <c:pt idx="17">
                  <c:v>South Ayrshire</c:v>
                </c:pt>
                <c:pt idx="18">
                  <c:v>Renfrewshire</c:v>
                </c:pt>
                <c:pt idx="19">
                  <c:v>Midlothian</c:v>
                </c:pt>
                <c:pt idx="20">
                  <c:v>North Lanarkshire</c:v>
                </c:pt>
                <c:pt idx="21">
                  <c:v>Scottish Borders</c:v>
                </c:pt>
                <c:pt idx="22">
                  <c:v>East Renfrewshire</c:v>
                </c:pt>
                <c:pt idx="23">
                  <c:v>East Dunbartonshire</c:v>
                </c:pt>
                <c:pt idx="24">
                  <c:v>Falkirk</c:v>
                </c:pt>
                <c:pt idx="25">
                  <c:v>Fife</c:v>
                </c:pt>
                <c:pt idx="26">
                  <c:v>Angus</c:v>
                </c:pt>
                <c:pt idx="27">
                  <c:v>Perth &amp; Kinross</c:v>
                </c:pt>
                <c:pt idx="28">
                  <c:v>East Lothian</c:v>
                </c:pt>
                <c:pt idx="29">
                  <c:v>West Lothian</c:v>
                </c:pt>
                <c:pt idx="30">
                  <c:v>Aberdeenshire</c:v>
                </c:pt>
                <c:pt idx="31">
                  <c:v>Moray</c:v>
                </c:pt>
                <c:pt idx="32">
                  <c:v>Aberdeen City</c:v>
                </c:pt>
              </c:strCache>
            </c:strRef>
          </c:cat>
          <c:val>
            <c:numRef>
              <c:f>'Annex C AJC'!$Q$39:$Q$71</c:f>
              <c:numCache>
                <c:formatCode>General</c:formatCode>
                <c:ptCount val="33"/>
                <c:pt idx="0">
                  <c:v>357.068965517241</c:v>
                </c:pt>
                <c:pt idx="1">
                  <c:v>352.526657394529</c:v>
                </c:pt>
                <c:pt idx="2">
                  <c:v>330.510948905109</c:v>
                </c:pt>
                <c:pt idx="3">
                  <c:v>305.233425530132</c:v>
                </c:pt>
                <c:pt idx="4">
                  <c:v>477.751277683135</c:v>
                </c:pt>
                <c:pt idx="5">
                  <c:v>327.190735998218</c:v>
                </c:pt>
                <c:pt idx="6">
                  <c:v>329.871746980451</c:v>
                </c:pt>
                <c:pt idx="7">
                  <c:v>313.707228183843</c:v>
                </c:pt>
                <c:pt idx="8">
                  <c:v>334.180543382997</c:v>
                </c:pt>
                <c:pt idx="9">
                  <c:v>364.836627404006</c:v>
                </c:pt>
                <c:pt idx="10">
                  <c:v>353.217628705148</c:v>
                </c:pt>
                <c:pt idx="11">
                  <c:v>343.8621565825</c:v>
                </c:pt>
                <c:pt idx="12">
                  <c:v>371.78013026259</c:v>
                </c:pt>
                <c:pt idx="13">
                  <c:v>425.207125992702</c:v>
                </c:pt>
                <c:pt idx="14">
                  <c:v>323.717739300882</c:v>
                </c:pt>
                <c:pt idx="15">
                  <c:v>439.644970414201</c:v>
                </c:pt>
                <c:pt idx="16">
                  <c:v>426.843076923077</c:v>
                </c:pt>
                <c:pt idx="17">
                  <c:v>401.231723526805</c:v>
                </c:pt>
                <c:pt idx="18">
                  <c:v>365.186889016676</c:v>
                </c:pt>
                <c:pt idx="19">
                  <c:v>393.896103896104</c:v>
                </c:pt>
                <c:pt idx="20">
                  <c:v>289.613004471027</c:v>
                </c:pt>
                <c:pt idx="21">
                  <c:v>397.303943093001</c:v>
                </c:pt>
                <c:pt idx="22">
                  <c:v>446.918032786885</c:v>
                </c:pt>
                <c:pt idx="23">
                  <c:v>444.917815983374</c:v>
                </c:pt>
                <c:pt idx="24">
                  <c:v>330.361461117475</c:v>
                </c:pt>
                <c:pt idx="25">
                  <c:v>357.962443105939</c:v>
                </c:pt>
                <c:pt idx="26">
                  <c:v>355.884377150723</c:v>
                </c:pt>
                <c:pt idx="27">
                  <c:v>454.030456852792</c:v>
                </c:pt>
                <c:pt idx="28">
                  <c:v>410.142067876875</c:v>
                </c:pt>
                <c:pt idx="29">
                  <c:v>331.225161803111</c:v>
                </c:pt>
                <c:pt idx="30">
                  <c:v>439.776518972608</c:v>
                </c:pt>
                <c:pt idx="31">
                  <c:v>365.935347111818</c:v>
                </c:pt>
                <c:pt idx="32">
                  <c:v>452.33566679875</c:v>
                </c:pt>
              </c:numCache>
            </c:numRef>
          </c:val>
        </c:ser>
        <c:ser>
          <c:idx val="1"/>
          <c:order val="1"/>
          <c:tx>
            <c:strRef>
              <c:f>'Annex C AJC'!$R$38</c:f>
              <c:strCache>
                <c:ptCount val="1"/>
                <c:pt idx="0">
                  <c:v>NDR (received)</c:v>
                </c:pt>
              </c:strCache>
            </c:strRef>
          </c:tx>
          <c:spPr>
            <a:solidFill>
              <a:srgbClr val="ff420e"/>
            </a:solidFill>
            <a:ln>
              <a:noFill/>
            </a:ln>
          </c:spPr>
          <c:dLbls>
            <c:showLegendKey val="0"/>
            <c:showVal val="0"/>
            <c:showCatName val="0"/>
            <c:showSerName val="0"/>
            <c:showPercent val="0"/>
          </c:dLbls>
          <c:cat>
            <c:strRef>
              <c:f>'Annex C AJC'!$O$39:$O$71</c:f>
              <c:strCache>
                <c:ptCount val="33"/>
                <c:pt idx="0">
                  <c:v>Shetland Islands</c:v>
                </c:pt>
                <c:pt idx="1">
                  <c:v>Orkney Islands</c:v>
                </c:pt>
                <c:pt idx="2">
                  <c:v>Eilean Siar</c:v>
                </c:pt>
                <c:pt idx="3">
                  <c:v>Glasgow City</c:v>
                </c:pt>
                <c:pt idx="4">
                  <c:v>Argyll &amp; Bute</c:v>
                </c:pt>
                <c:pt idx="5">
                  <c:v>West Dunbartonshire</c:v>
                </c:pt>
                <c:pt idx="6">
                  <c:v>Inverclyde</c:v>
                </c:pt>
                <c:pt idx="7">
                  <c:v>Dundee City</c:v>
                </c:pt>
                <c:pt idx="8">
                  <c:v>North Ayrshire</c:v>
                </c:pt>
                <c:pt idx="9">
                  <c:v>Dumfries &amp; Galloway</c:v>
                </c:pt>
                <c:pt idx="10">
                  <c:v>Clackmannanshire</c:v>
                </c:pt>
                <c:pt idx="11">
                  <c:v>South Lanarkshire</c:v>
                </c:pt>
                <c:pt idx="12">
                  <c:v>Scotland</c:v>
                </c:pt>
                <c:pt idx="13">
                  <c:v>Highland</c:v>
                </c:pt>
                <c:pt idx="14">
                  <c:v>East Ayrshire</c:v>
                </c:pt>
                <c:pt idx="15">
                  <c:v>Stirling</c:v>
                </c:pt>
                <c:pt idx="16">
                  <c:v>Edinburgh, City of</c:v>
                </c:pt>
                <c:pt idx="17">
                  <c:v>South Ayrshire</c:v>
                </c:pt>
                <c:pt idx="18">
                  <c:v>Renfrewshire</c:v>
                </c:pt>
                <c:pt idx="19">
                  <c:v>Midlothian</c:v>
                </c:pt>
                <c:pt idx="20">
                  <c:v>North Lanarkshire</c:v>
                </c:pt>
                <c:pt idx="21">
                  <c:v>Scottish Borders</c:v>
                </c:pt>
                <c:pt idx="22">
                  <c:v>East Renfrewshire</c:v>
                </c:pt>
                <c:pt idx="23">
                  <c:v>East Dunbartonshire</c:v>
                </c:pt>
                <c:pt idx="24">
                  <c:v>Falkirk</c:v>
                </c:pt>
                <c:pt idx="25">
                  <c:v>Fife</c:v>
                </c:pt>
                <c:pt idx="26">
                  <c:v>Angus</c:v>
                </c:pt>
                <c:pt idx="27">
                  <c:v>Perth &amp; Kinross</c:v>
                </c:pt>
                <c:pt idx="28">
                  <c:v>East Lothian</c:v>
                </c:pt>
                <c:pt idx="29">
                  <c:v>West Lothian</c:v>
                </c:pt>
                <c:pt idx="30">
                  <c:v>Aberdeenshire</c:v>
                </c:pt>
                <c:pt idx="31">
                  <c:v>Moray</c:v>
                </c:pt>
                <c:pt idx="32">
                  <c:v>Aberdeen City</c:v>
                </c:pt>
              </c:strCache>
            </c:strRef>
          </c:cat>
          <c:val>
            <c:numRef>
              <c:f>'Annex C AJC'!$R$39:$R$71</c:f>
              <c:numCache>
                <c:formatCode>General</c:formatCode>
                <c:ptCount val="33"/>
                <c:pt idx="0">
                  <c:v>697.284482758621</c:v>
                </c:pt>
                <c:pt idx="1">
                  <c:v>409.225776541493</c:v>
                </c:pt>
                <c:pt idx="2">
                  <c:v>236.313868613139</c:v>
                </c:pt>
                <c:pt idx="3">
                  <c:v>559.329477830861</c:v>
                </c:pt>
                <c:pt idx="4">
                  <c:v>323.58886996025</c:v>
                </c:pt>
                <c:pt idx="5">
                  <c:v>803.796904576328</c:v>
                </c:pt>
                <c:pt idx="6">
                  <c:v>259.855559706139</c:v>
                </c:pt>
                <c:pt idx="7">
                  <c:v>364.115542957414</c:v>
                </c:pt>
                <c:pt idx="8">
                  <c:v>269.814490213263</c:v>
                </c:pt>
                <c:pt idx="9">
                  <c:v>296.45970586278</c:v>
                </c:pt>
                <c:pt idx="10">
                  <c:v>231.513260530421</c:v>
                </c:pt>
                <c:pt idx="11">
                  <c:v>867.791011592822</c:v>
                </c:pt>
                <c:pt idx="12">
                  <c:v>457.04525404959</c:v>
                </c:pt>
                <c:pt idx="13">
                  <c:v>490.036488516849</c:v>
                </c:pt>
                <c:pt idx="14">
                  <c:v>233.142763802679</c:v>
                </c:pt>
                <c:pt idx="15">
                  <c:v>328.161297392067</c:v>
                </c:pt>
                <c:pt idx="16">
                  <c:v>686.420512820513</c:v>
                </c:pt>
                <c:pt idx="17">
                  <c:v>351.280460788658</c:v>
                </c:pt>
                <c:pt idx="18">
                  <c:v>561.868890166763</c:v>
                </c:pt>
                <c:pt idx="19">
                  <c:v>314.817001180638</c:v>
                </c:pt>
                <c:pt idx="20">
                  <c:v>323.273028750777</c:v>
                </c:pt>
                <c:pt idx="21">
                  <c:v>250.311759023448</c:v>
                </c:pt>
                <c:pt idx="22">
                  <c:v>152.174863387978</c:v>
                </c:pt>
                <c:pt idx="23">
                  <c:v>216.181749480446</c:v>
                </c:pt>
                <c:pt idx="24">
                  <c:v>434.586992490773</c:v>
                </c:pt>
                <c:pt idx="25">
                  <c:v>397.416260118285</c:v>
                </c:pt>
                <c:pt idx="26">
                  <c:v>221.64487267722</c:v>
                </c:pt>
                <c:pt idx="27">
                  <c:v>344.690355329949</c:v>
                </c:pt>
                <c:pt idx="28">
                  <c:v>228.235990528808</c:v>
                </c:pt>
                <c:pt idx="29">
                  <c:v>461.831497672306</c:v>
                </c:pt>
                <c:pt idx="30">
                  <c:v>306.304803290137</c:v>
                </c:pt>
                <c:pt idx="31">
                  <c:v>325.045045045045</c:v>
                </c:pt>
                <c:pt idx="32">
                  <c:v>779.659225993924</c:v>
                </c:pt>
              </c:numCache>
            </c:numRef>
          </c:val>
        </c:ser>
        <c:ser>
          <c:idx val="2"/>
          <c:order val="2"/>
          <c:tx>
            <c:strRef>
              <c:f>'Annex C AJC'!$S$38</c:f>
              <c:strCache>
                <c:ptCount val="1"/>
                <c:pt idx="0">
                  <c:v>Revenue income</c:v>
                </c:pt>
              </c:strCache>
            </c:strRef>
          </c:tx>
          <c:spPr>
            <a:solidFill>
              <a:srgbClr val="579d1c"/>
            </a:solidFill>
            <a:ln>
              <a:noFill/>
            </a:ln>
          </c:spPr>
          <c:dLbls>
            <c:showLegendKey val="0"/>
            <c:showVal val="0"/>
            <c:showCatName val="0"/>
            <c:showSerName val="0"/>
            <c:showPercent val="0"/>
          </c:dLbls>
          <c:cat>
            <c:strRef>
              <c:f>'Annex C AJC'!$O$39:$O$71</c:f>
              <c:strCache>
                <c:ptCount val="33"/>
                <c:pt idx="0">
                  <c:v>Shetland Islands</c:v>
                </c:pt>
                <c:pt idx="1">
                  <c:v>Orkney Islands</c:v>
                </c:pt>
                <c:pt idx="2">
                  <c:v>Eilean Siar</c:v>
                </c:pt>
                <c:pt idx="3">
                  <c:v>Glasgow City</c:v>
                </c:pt>
                <c:pt idx="4">
                  <c:v>Argyll &amp; Bute</c:v>
                </c:pt>
                <c:pt idx="5">
                  <c:v>West Dunbartonshire</c:v>
                </c:pt>
                <c:pt idx="6">
                  <c:v>Inverclyde</c:v>
                </c:pt>
                <c:pt idx="7">
                  <c:v>Dundee City</c:v>
                </c:pt>
                <c:pt idx="8">
                  <c:v>North Ayrshire</c:v>
                </c:pt>
                <c:pt idx="9">
                  <c:v>Dumfries &amp; Galloway</c:v>
                </c:pt>
                <c:pt idx="10">
                  <c:v>Clackmannanshire</c:v>
                </c:pt>
                <c:pt idx="11">
                  <c:v>South Lanarkshire</c:v>
                </c:pt>
                <c:pt idx="12">
                  <c:v>Scotland</c:v>
                </c:pt>
                <c:pt idx="13">
                  <c:v>Highland</c:v>
                </c:pt>
                <c:pt idx="14">
                  <c:v>East Ayrshire</c:v>
                </c:pt>
                <c:pt idx="15">
                  <c:v>Stirling</c:v>
                </c:pt>
                <c:pt idx="16">
                  <c:v>Edinburgh, City of</c:v>
                </c:pt>
                <c:pt idx="17">
                  <c:v>South Ayrshire</c:v>
                </c:pt>
                <c:pt idx="18">
                  <c:v>Renfrewshire</c:v>
                </c:pt>
                <c:pt idx="19">
                  <c:v>Midlothian</c:v>
                </c:pt>
                <c:pt idx="20">
                  <c:v>North Lanarkshire</c:v>
                </c:pt>
                <c:pt idx="21">
                  <c:v>Scottish Borders</c:v>
                </c:pt>
                <c:pt idx="22">
                  <c:v>East Renfrewshire</c:v>
                </c:pt>
                <c:pt idx="23">
                  <c:v>East Dunbartonshire</c:v>
                </c:pt>
                <c:pt idx="24">
                  <c:v>Falkirk</c:v>
                </c:pt>
                <c:pt idx="25">
                  <c:v>Fife</c:v>
                </c:pt>
                <c:pt idx="26">
                  <c:v>Angus</c:v>
                </c:pt>
                <c:pt idx="27">
                  <c:v>Perth &amp; Kinross</c:v>
                </c:pt>
                <c:pt idx="28">
                  <c:v>East Lothian</c:v>
                </c:pt>
                <c:pt idx="29">
                  <c:v>West Lothian</c:v>
                </c:pt>
                <c:pt idx="30">
                  <c:v>Aberdeenshire</c:v>
                </c:pt>
                <c:pt idx="31">
                  <c:v>Moray</c:v>
                </c:pt>
                <c:pt idx="32">
                  <c:v>Aberdeen City</c:v>
                </c:pt>
              </c:strCache>
            </c:strRef>
          </c:cat>
          <c:val>
            <c:numRef>
              <c:f>'Annex C AJC'!$S$39:$S$71</c:f>
              <c:numCache>
                <c:formatCode>General</c:formatCode>
                <c:ptCount val="33"/>
                <c:pt idx="0">
                  <c:v>3626.77780054214</c:v>
                </c:pt>
                <c:pt idx="1">
                  <c:v>1585.74901767405</c:v>
                </c:pt>
                <c:pt idx="2">
                  <c:v>823.611632886275</c:v>
                </c:pt>
                <c:pt idx="3">
                  <c:v>1272.46698612182</c:v>
                </c:pt>
                <c:pt idx="4">
                  <c:v>691.879320503561</c:v>
                </c:pt>
                <c:pt idx="5">
                  <c:v>938.683235953584</c:v>
                </c:pt>
                <c:pt idx="6">
                  <c:v>973.216759769379</c:v>
                </c:pt>
                <c:pt idx="7">
                  <c:v>943.506291264051</c:v>
                </c:pt>
                <c:pt idx="8">
                  <c:v>781.503717473292</c:v>
                </c:pt>
                <c:pt idx="9">
                  <c:v>705.104145870766</c:v>
                </c:pt>
                <c:pt idx="10">
                  <c:v>842.01144526734</c:v>
                </c:pt>
                <c:pt idx="11">
                  <c:v>664.909635053355</c:v>
                </c:pt>
                <c:pt idx="12">
                  <c:v>760.40148657019</c:v>
                </c:pt>
                <c:pt idx="13">
                  <c:v>546.7980531286</c:v>
                </c:pt>
                <c:pt idx="14">
                  <c:v>690.706000134896</c:v>
                </c:pt>
                <c:pt idx="15">
                  <c:v>679.034103771193</c:v>
                </c:pt>
                <c:pt idx="16">
                  <c:v>972.52624350031</c:v>
                </c:pt>
                <c:pt idx="17">
                  <c:v>716.506070037841</c:v>
                </c:pt>
                <c:pt idx="18">
                  <c:v>724.988420725846</c:v>
                </c:pt>
                <c:pt idx="19">
                  <c:v>808.583062437659</c:v>
                </c:pt>
                <c:pt idx="20">
                  <c:v>584.213819341866</c:v>
                </c:pt>
                <c:pt idx="21">
                  <c:v>621.233254792692</c:v>
                </c:pt>
                <c:pt idx="22">
                  <c:v>480.445462674257</c:v>
                </c:pt>
                <c:pt idx="23">
                  <c:v>555.291157468175</c:v>
                </c:pt>
                <c:pt idx="24">
                  <c:v>629.299716350958</c:v>
                </c:pt>
                <c:pt idx="25">
                  <c:v>675.849072229754</c:v>
                </c:pt>
                <c:pt idx="26">
                  <c:v>608.194882397594</c:v>
                </c:pt>
                <c:pt idx="27">
                  <c:v>538.367270041531</c:v>
                </c:pt>
                <c:pt idx="28">
                  <c:v>500.978328257284</c:v>
                </c:pt>
                <c:pt idx="29">
                  <c:v>542.022667377788</c:v>
                </c:pt>
                <c:pt idx="30">
                  <c:v>453.631362088267</c:v>
                </c:pt>
                <c:pt idx="31">
                  <c:v>438.326045545482</c:v>
                </c:pt>
                <c:pt idx="32">
                  <c:v>557.65111658286</c:v>
                </c:pt>
              </c:numCache>
            </c:numRef>
          </c:val>
        </c:ser>
        <c:ser>
          <c:idx val="3"/>
          <c:order val="3"/>
          <c:tx>
            <c:strRef>
              <c:f>'Annex C AJC'!$T$38</c:f>
              <c:strCache>
                <c:ptCount val="1"/>
                <c:pt idx="0">
                  <c:v>General revenue grant</c:v>
                </c:pt>
              </c:strCache>
            </c:strRef>
          </c:tx>
          <c:spPr>
            <a:solidFill>
              <a:srgbClr val="ff950e"/>
            </a:solidFill>
            <a:ln>
              <a:noFill/>
            </a:ln>
          </c:spPr>
          <c:dLbls>
            <c:showLegendKey val="0"/>
            <c:showVal val="0"/>
            <c:showCatName val="0"/>
            <c:showSerName val="0"/>
            <c:showPercent val="0"/>
          </c:dLbls>
          <c:cat>
            <c:strRef>
              <c:f>'Annex C AJC'!$O$39:$O$71</c:f>
              <c:strCache>
                <c:ptCount val="33"/>
                <c:pt idx="0">
                  <c:v>Shetland Islands</c:v>
                </c:pt>
                <c:pt idx="1">
                  <c:v>Orkney Islands</c:v>
                </c:pt>
                <c:pt idx="2">
                  <c:v>Eilean Siar</c:v>
                </c:pt>
                <c:pt idx="3">
                  <c:v>Glasgow City</c:v>
                </c:pt>
                <c:pt idx="4">
                  <c:v>Argyll &amp; Bute</c:v>
                </c:pt>
                <c:pt idx="5">
                  <c:v>West Dunbartonshire</c:v>
                </c:pt>
                <c:pt idx="6">
                  <c:v>Inverclyde</c:v>
                </c:pt>
                <c:pt idx="7">
                  <c:v>Dundee City</c:v>
                </c:pt>
                <c:pt idx="8">
                  <c:v>North Ayrshire</c:v>
                </c:pt>
                <c:pt idx="9">
                  <c:v>Dumfries &amp; Galloway</c:v>
                </c:pt>
                <c:pt idx="10">
                  <c:v>Clackmannanshire</c:v>
                </c:pt>
                <c:pt idx="11">
                  <c:v>South Lanarkshire</c:v>
                </c:pt>
                <c:pt idx="12">
                  <c:v>Scotland</c:v>
                </c:pt>
                <c:pt idx="13">
                  <c:v>Highland</c:v>
                </c:pt>
                <c:pt idx="14">
                  <c:v>East Ayrshire</c:v>
                </c:pt>
                <c:pt idx="15">
                  <c:v>Stirling</c:v>
                </c:pt>
                <c:pt idx="16">
                  <c:v>Edinburgh, City of</c:v>
                </c:pt>
                <c:pt idx="17">
                  <c:v>South Ayrshire</c:v>
                </c:pt>
                <c:pt idx="18">
                  <c:v>Renfrewshire</c:v>
                </c:pt>
                <c:pt idx="19">
                  <c:v>Midlothian</c:v>
                </c:pt>
                <c:pt idx="20">
                  <c:v>North Lanarkshire</c:v>
                </c:pt>
                <c:pt idx="21">
                  <c:v>Scottish Borders</c:v>
                </c:pt>
                <c:pt idx="22">
                  <c:v>East Renfrewshire</c:v>
                </c:pt>
                <c:pt idx="23">
                  <c:v>East Dunbartonshire</c:v>
                </c:pt>
                <c:pt idx="24">
                  <c:v>Falkirk</c:v>
                </c:pt>
                <c:pt idx="25">
                  <c:v>Fife</c:v>
                </c:pt>
                <c:pt idx="26">
                  <c:v>Angus</c:v>
                </c:pt>
                <c:pt idx="27">
                  <c:v>Perth &amp; Kinross</c:v>
                </c:pt>
                <c:pt idx="28">
                  <c:v>East Lothian</c:v>
                </c:pt>
                <c:pt idx="29">
                  <c:v>West Lothian</c:v>
                </c:pt>
                <c:pt idx="30">
                  <c:v>Aberdeenshire</c:v>
                </c:pt>
                <c:pt idx="31">
                  <c:v>Moray</c:v>
                </c:pt>
                <c:pt idx="32">
                  <c:v>Aberdeen City</c:v>
                </c:pt>
              </c:strCache>
            </c:strRef>
          </c:cat>
          <c:val>
            <c:numRef>
              <c:f>'Annex C AJC'!$T$39:$T$71</c:f>
              <c:numCache>
                <c:formatCode>General</c:formatCode>
                <c:ptCount val="33"/>
                <c:pt idx="0">
                  <c:v>2319.52586206897</c:v>
                </c:pt>
                <c:pt idx="1">
                  <c:v>2807.83495595735</c:v>
                </c:pt>
                <c:pt idx="2">
                  <c:v>3753.01569995034</c:v>
                </c:pt>
                <c:pt idx="3">
                  <c:v>1558.52284314436</c:v>
                </c:pt>
                <c:pt idx="4">
                  <c:v>2048.77507375203</c:v>
                </c:pt>
                <c:pt idx="5">
                  <c:v>1360.23633065613</c:v>
                </c:pt>
                <c:pt idx="6">
                  <c:v>1840.29111783556</c:v>
                </c:pt>
                <c:pt idx="7">
                  <c:v>1586.30362727592</c:v>
                </c:pt>
                <c:pt idx="8">
                  <c:v>1698.96136057215</c:v>
                </c:pt>
                <c:pt idx="9">
                  <c:v>1672.44293604845</c:v>
                </c:pt>
                <c:pt idx="10">
                  <c:v>1551.32288527419</c:v>
                </c:pt>
                <c:pt idx="11">
                  <c:v>1091.81401847444</c:v>
                </c:pt>
                <c:pt idx="12">
                  <c:v>1368.30001689284</c:v>
                </c:pt>
                <c:pt idx="13">
                  <c:v>1486.07585242052</c:v>
                </c:pt>
                <c:pt idx="14">
                  <c:v>1671.46836340843</c:v>
                </c:pt>
                <c:pt idx="15">
                  <c:v>1462.00463292559</c:v>
                </c:pt>
                <c:pt idx="16">
                  <c:v>817.12371271759</c:v>
                </c:pt>
                <c:pt idx="17">
                  <c:v>1393.6398128417</c:v>
                </c:pt>
                <c:pt idx="18">
                  <c:v>1200.6011739581</c:v>
                </c:pt>
                <c:pt idx="19">
                  <c:v>1330.01188287658</c:v>
                </c:pt>
                <c:pt idx="20">
                  <c:v>1595.12359705295</c:v>
                </c:pt>
                <c:pt idx="21">
                  <c:v>1520.32616240509</c:v>
                </c:pt>
                <c:pt idx="22">
                  <c:v>1696.18114300556</c:v>
                </c:pt>
                <c:pt idx="23">
                  <c:v>1511.45347136426</c:v>
                </c:pt>
                <c:pt idx="24">
                  <c:v>1332.46748073737</c:v>
                </c:pt>
                <c:pt idx="25">
                  <c:v>1285.2784613876</c:v>
                </c:pt>
                <c:pt idx="26">
                  <c:v>1471.3746455113</c:v>
                </c:pt>
                <c:pt idx="27">
                  <c:v>1232.3303062761</c:v>
                </c:pt>
                <c:pt idx="28">
                  <c:v>1414.95620737109</c:v>
                </c:pt>
                <c:pt idx="29">
                  <c:v>1190.22278715728</c:v>
                </c:pt>
                <c:pt idx="30">
                  <c:v>1218.51504765634</c:v>
                </c:pt>
                <c:pt idx="31">
                  <c:v>1286.70542957893</c:v>
                </c:pt>
                <c:pt idx="32">
                  <c:v>613.4868768383</c:v>
                </c:pt>
              </c:numCache>
            </c:numRef>
          </c:val>
        </c:ser>
        <c:gapWidth val="100"/>
        <c:overlap val="0"/>
        <c:axId val="98220505"/>
        <c:axId val="16588313"/>
      </c:barChart>
      <c:catAx>
        <c:axId val="98220505"/>
        <c:scaling>
          <c:orientation val="minMax"/>
        </c:scaling>
        <c:delete val="0"/>
        <c:axPos val="b"/>
        <c:majorTickMark val="out"/>
        <c:minorTickMark val="none"/>
        <c:tickLblPos val="nextTo"/>
        <c:spPr>
          <a:ln>
            <a:solidFill>
              <a:srgbClr val="b3b3b3"/>
            </a:solidFill>
          </a:ln>
        </c:spPr>
        <c:crossAx val="16588313"/>
        <c:crosses val="autoZero"/>
        <c:auto val="1"/>
        <c:lblAlgn val="ctr"/>
        <c:lblOffset val="100"/>
      </c:catAx>
      <c:valAx>
        <c:axId val="16588313"/>
        <c:scaling>
          <c:orientation val="minMax"/>
          <c:max val="7000"/>
          <c:min val="0"/>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Gross expenditure per person / £</a:t>
                </a:r>
              </a:p>
            </c:rich>
          </c:tx>
          <c:layout/>
        </c:title>
        <c:majorTickMark val="out"/>
        <c:minorTickMark val="none"/>
        <c:tickLblPos val="nextTo"/>
        <c:spPr>
          <a:ln>
            <a:solidFill>
              <a:srgbClr val="b3b3b3"/>
            </a:solidFill>
          </a:ln>
        </c:spPr>
        <c:crossAx val="98220505"/>
        <c:crossesAt val="1"/>
      </c:valAx>
      <c:spPr>
        <a:noFill/>
        <a:ln>
          <a:solidFill>
            <a:srgbClr val="b3b3b3"/>
          </a:solidFill>
        </a:ln>
      </c:spPr>
    </c:plotArea>
    <c:legend>
      <c:spPr>
        <a:solidFill>
          <a:srgbClr val="ffffff"/>
        </a:solidFill>
        <a:ln>
          <a:noFill/>
        </a:ln>
      </c:spPr>
    </c:legend>
    <c:plotVisOnly val="1"/>
  </c:chart>
  <c:spPr>
    <a:solidFill>
      <a:srgbClr val="ffffff"/>
    </a:solidFill>
    <a:ln>
      <a:noFill/>
    </a:ln>
  </c:spPr>
</c:chartSpace>
</file>

<file path=xl/charts/chart19.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stacked"/>
        <c:ser>
          <c:idx val="0"/>
          <c:order val="0"/>
          <c:tx>
            <c:strRef>
              <c:f>Dunbartonshires!$C$1</c:f>
              <c:strCache>
                <c:ptCount val="1"/>
                <c:pt idx="0">
                  <c:v>CT</c:v>
                </c:pt>
              </c:strCache>
            </c:strRef>
          </c:tx>
          <c:spPr>
            <a:solidFill>
              <a:srgbClr val="004586"/>
            </a:solidFill>
            <a:ln>
              <a:noFill/>
            </a:ln>
          </c:spPr>
          <c:dLbls>
            <c:showLegendKey val="0"/>
            <c:showVal val="0"/>
            <c:showCatName val="0"/>
            <c:showSerName val="0"/>
            <c:showPercent val="0"/>
          </c:dLbls>
          <c:cat>
            <c:strRef>
              <c:f>Dunbartonshires!$A$2:$A$3</c:f>
              <c:strCache>
                <c:ptCount val="2"/>
                <c:pt idx="0">
                  <c:v>East
Dunbartonshire</c:v>
                </c:pt>
                <c:pt idx="1">
                  <c:v>West
Dunbartonshire</c:v>
                </c:pt>
              </c:strCache>
            </c:strRef>
          </c:cat>
          <c:val>
            <c:numRef>
              <c:f>Dunbartonshires!$C$2:$C$3</c:f>
              <c:numCache>
                <c:formatCode>General</c:formatCode>
                <c:ptCount val="2"/>
                <c:pt idx="0">
                  <c:v>444.917815983374</c:v>
                </c:pt>
                <c:pt idx="1">
                  <c:v>327.190735998218</c:v>
                </c:pt>
              </c:numCache>
            </c:numRef>
          </c:val>
        </c:ser>
        <c:ser>
          <c:idx val="1"/>
          <c:order val="1"/>
          <c:tx>
            <c:strRef>
              <c:f>Dunbartonshires!$D$1</c:f>
              <c:strCache>
                <c:ptCount val="1"/>
                <c:pt idx="0">
                  <c:v>NDR (received)</c:v>
                </c:pt>
              </c:strCache>
            </c:strRef>
          </c:tx>
          <c:spPr>
            <a:solidFill>
              <a:srgbClr val="ff420e"/>
            </a:solidFill>
            <a:ln>
              <a:noFill/>
            </a:ln>
          </c:spPr>
          <c:dLbls>
            <c:showLegendKey val="0"/>
            <c:showVal val="0"/>
            <c:showCatName val="0"/>
            <c:showSerName val="0"/>
            <c:showPercent val="0"/>
          </c:dLbls>
          <c:cat>
            <c:strRef>
              <c:f>Dunbartonshires!$A$2:$A$3</c:f>
              <c:strCache>
                <c:ptCount val="2"/>
                <c:pt idx="0">
                  <c:v>East
Dunbartonshire</c:v>
                </c:pt>
                <c:pt idx="1">
                  <c:v>West
Dunbartonshire</c:v>
                </c:pt>
              </c:strCache>
            </c:strRef>
          </c:cat>
          <c:val>
            <c:numRef>
              <c:f>Dunbartonshires!$D$2:$D$3</c:f>
              <c:numCache>
                <c:formatCode>General</c:formatCode>
                <c:ptCount val="2"/>
                <c:pt idx="0">
                  <c:v>216.181749480446</c:v>
                </c:pt>
                <c:pt idx="1">
                  <c:v>803.796904576328</c:v>
                </c:pt>
              </c:numCache>
            </c:numRef>
          </c:val>
        </c:ser>
        <c:ser>
          <c:idx val="2"/>
          <c:order val="2"/>
          <c:tx>
            <c:strRef>
              <c:f>Dunbartonshires!$E$1</c:f>
              <c:strCache>
                <c:ptCount val="1"/>
                <c:pt idx="0">
                  <c:v>Revenue income less housing</c:v>
                </c:pt>
              </c:strCache>
            </c:strRef>
          </c:tx>
          <c:spPr>
            <a:solidFill>
              <a:srgbClr val="579d1c"/>
            </a:solidFill>
            <a:ln>
              <a:noFill/>
            </a:ln>
          </c:spPr>
          <c:dLbls>
            <c:showLegendKey val="0"/>
            <c:showVal val="0"/>
            <c:showCatName val="0"/>
            <c:showSerName val="0"/>
            <c:showPercent val="0"/>
          </c:dLbls>
          <c:cat>
            <c:strRef>
              <c:f>Dunbartonshires!$A$2:$A$3</c:f>
              <c:strCache>
                <c:ptCount val="2"/>
                <c:pt idx="0">
                  <c:v>East
Dunbartonshire</c:v>
                </c:pt>
                <c:pt idx="1">
                  <c:v>West
Dunbartonshire</c:v>
                </c:pt>
              </c:strCache>
            </c:strRef>
          </c:cat>
          <c:val>
            <c:numRef>
              <c:f>Dunbartonshires!$E$2:$E$3</c:f>
              <c:numCache>
                <c:formatCode>General</c:formatCode>
                <c:ptCount val="2"/>
                <c:pt idx="0">
                  <c:v>371.132835155687</c:v>
                </c:pt>
                <c:pt idx="1">
                  <c:v>409.154230274929</c:v>
                </c:pt>
              </c:numCache>
            </c:numRef>
          </c:val>
        </c:ser>
        <c:ser>
          <c:idx val="3"/>
          <c:order val="3"/>
          <c:tx>
            <c:strRef>
              <c:f>Dunbartonshires!$F$1</c:f>
              <c:strCache>
                <c:ptCount val="1"/>
                <c:pt idx="0">
                  <c:v>Housing</c:v>
                </c:pt>
              </c:strCache>
            </c:strRef>
          </c:tx>
          <c:spPr>
            <a:solidFill>
              <a:srgbClr val="7e0021"/>
            </a:solidFill>
            <a:ln>
              <a:noFill/>
            </a:ln>
          </c:spPr>
          <c:dLbls>
            <c:showLegendKey val="0"/>
            <c:showVal val="0"/>
            <c:showCatName val="0"/>
            <c:showSerName val="0"/>
            <c:showPercent val="0"/>
          </c:dLbls>
          <c:cat>
            <c:strRef>
              <c:f>Dunbartonshires!$A$2:$A$3</c:f>
              <c:strCache>
                <c:ptCount val="2"/>
                <c:pt idx="0">
                  <c:v>East
Dunbartonshire</c:v>
                </c:pt>
                <c:pt idx="1">
                  <c:v>West
Dunbartonshire</c:v>
                </c:pt>
              </c:strCache>
            </c:strRef>
          </c:cat>
          <c:val>
            <c:numRef>
              <c:f>Dunbartonshires!$F$2:$F$3</c:f>
              <c:numCache>
                <c:formatCode>General</c:formatCode>
                <c:ptCount val="2"/>
                <c:pt idx="0">
                  <c:v>184.158322312488</c:v>
                </c:pt>
                <c:pt idx="1">
                  <c:v>529.529005678655</c:v>
                </c:pt>
              </c:numCache>
            </c:numRef>
          </c:val>
        </c:ser>
        <c:ser>
          <c:idx val="4"/>
          <c:order val="4"/>
          <c:tx>
            <c:strRef>
              <c:f>Dunbartonshires!$G$1</c:f>
              <c:strCache>
                <c:ptCount val="1"/>
                <c:pt idx="0">
                  <c:v>General revenue grant</c:v>
                </c:pt>
              </c:strCache>
            </c:strRef>
          </c:tx>
          <c:spPr>
            <a:solidFill>
              <a:srgbClr val="ff950e"/>
            </a:solidFill>
            <a:ln>
              <a:noFill/>
            </a:ln>
          </c:spPr>
          <c:dLbls>
            <c:showLegendKey val="0"/>
            <c:showVal val="0"/>
            <c:showCatName val="0"/>
            <c:showSerName val="0"/>
            <c:showPercent val="0"/>
          </c:dLbls>
          <c:cat>
            <c:strRef>
              <c:f>Dunbartonshires!$A$2:$A$3</c:f>
              <c:strCache>
                <c:ptCount val="2"/>
                <c:pt idx="0">
                  <c:v>East
Dunbartonshire</c:v>
                </c:pt>
                <c:pt idx="1">
                  <c:v>West
Dunbartonshire</c:v>
                </c:pt>
              </c:strCache>
            </c:strRef>
          </c:cat>
          <c:val>
            <c:numRef>
              <c:f>Dunbartonshires!$G$2:$G$3</c:f>
              <c:numCache>
                <c:formatCode>General</c:formatCode>
                <c:ptCount val="2"/>
                <c:pt idx="0">
                  <c:v>1511.45347136426</c:v>
                </c:pt>
                <c:pt idx="1">
                  <c:v>1360.23633065613</c:v>
                </c:pt>
              </c:numCache>
            </c:numRef>
          </c:val>
        </c:ser>
        <c:gapWidth val="100"/>
        <c:overlap val="0"/>
        <c:axId val="44456200"/>
        <c:axId val="5100334"/>
      </c:barChart>
      <c:catAx>
        <c:axId val="44456200"/>
        <c:scaling>
          <c:orientation val="minMax"/>
        </c:scaling>
        <c:delete val="0"/>
        <c:axPos val="b"/>
        <c:majorTickMark val="out"/>
        <c:minorTickMark val="none"/>
        <c:tickLblPos val="nextTo"/>
        <c:spPr>
          <a:ln>
            <a:solidFill>
              <a:srgbClr val="b3b3b3"/>
            </a:solidFill>
          </a:ln>
        </c:spPr>
        <c:crossAx val="5100334"/>
        <c:crosses val="autoZero"/>
        <c:auto val="1"/>
        <c:lblAlgn val="ctr"/>
        <c:lblOffset val="100"/>
      </c:catAx>
      <c:valAx>
        <c:axId val="5100334"/>
        <c:scaling>
          <c:orientation val="minMax"/>
          <c:max val="3500"/>
          <c:min val="0"/>
        </c:scaling>
        <c:delete val="0"/>
        <c:axPos val="l"/>
        <c:majorGridlines>
          <c:spPr>
            <a:ln>
              <a:solidFill>
                <a:srgbClr val="b3b3b3"/>
              </a:solidFill>
            </a:ln>
          </c:spPr>
        </c:majorGridlines>
        <c:title>
          <c:tx>
            <c:rich>
              <a:bodyPr/>
              <a:lstStyle/>
              <a:p>
                <a:pPr>
                  <a:defRPr/>
                </a:pPr>
                <a:r>
                  <a:rPr lang="en-GB" sz="900">
                    <a:latin typeface="Arial"/>
                  </a:rPr>
                  <a:t>Gross expenditure per person / £</a:t>
                </a:r>
              </a:p>
            </c:rich>
          </c:tx>
          <c:layout/>
        </c:title>
        <c:majorTickMark val="out"/>
        <c:minorTickMark val="none"/>
        <c:tickLblPos val="nextTo"/>
        <c:spPr>
          <a:ln>
            <a:solidFill>
              <a:srgbClr val="b3b3b3"/>
            </a:solidFill>
          </a:ln>
        </c:spPr>
        <c:crossAx val="44456200"/>
        <c:crossesAt val="1"/>
      </c:valAx>
      <c:spPr>
        <a:noFill/>
        <a:ln>
          <a:solidFill>
            <a:srgbClr val="b3b3b3"/>
          </a:solidFill>
        </a:ln>
      </c:spPr>
    </c:plotArea>
    <c:legend>
      <c:spPr>
        <a:noFill/>
        <a:ln>
          <a:noFill/>
        </a:ln>
      </c:spPr>
    </c:legend>
    <c:plotVisOnly val="1"/>
  </c:chart>
  <c:spPr>
    <a:solidFill>
      <a:srgbClr val="ffffff"/>
    </a:solid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'Gross Exp 09-14 AJC'!$A$38</c:f>
              <c:strCache>
                <c:ptCount val="1"/>
                <c:pt idx="0">
                  <c:v>General revenue</c:v>
                </c:pt>
              </c:strCache>
            </c:strRef>
          </c:tx>
          <c:spPr>
            <a:solidFill>
              <a:srgbClr val="004586"/>
            </a:solidFill>
            <a:ln w="28800">
              <a:solidFill>
                <a:srgbClr val="004586"/>
              </a:solidFill>
              <a:round/>
            </a:ln>
          </c:spPr>
          <c:marker>
            <c:symbol val="square"/>
            <c:size val="8"/>
            <c:spPr>
              <a:solidFill>
                <a:srgbClr val="ee4000"/>
              </a:solidFill>
            </c:spPr>
          </c:marker>
          <c:dLbls>
            <c:showLegendKey val="0"/>
            <c:showVal val="0"/>
            <c:showCatName val="0"/>
            <c:showSerName val="0"/>
            <c:showPercent val="0"/>
          </c:dLbls>
          <c:cat>
            <c:strRef>
              <c:f>'Gross Exp 09-14 AJC'!$B$37:$F$37</c:f>
              <c:strCache>
                <c:ptCount val="5"/>
                <c:pt idx="0">
                  <c:v>2009-10</c:v>
                </c:pt>
                <c:pt idx="1">
                  <c:v>2010-11</c:v>
                </c:pt>
                <c:pt idx="2">
                  <c:v>2011-12</c:v>
                </c:pt>
                <c:pt idx="3">
                  <c:v>2012-13</c:v>
                </c:pt>
                <c:pt idx="4">
                  <c:v>2013-14</c:v>
                </c:pt>
              </c:strCache>
            </c:strRef>
          </c:cat>
          <c:val>
            <c:numRef>
              <c:f>'Gross Exp 09-14 AJC'!$B$38:$F$38</c:f>
              <c:numCache>
                <c:formatCode>General</c:formatCode>
                <c:ptCount val="5"/>
                <c:pt idx="0">
                  <c:v>8.67682620053612</c:v>
                </c:pt>
                <c:pt idx="1">
                  <c:v>8.85046129080631</c:v>
                </c:pt>
                <c:pt idx="2">
                  <c:v>8.33040707460607</c:v>
                </c:pt>
                <c:pt idx="3">
                  <c:v>8.17295867018799</c:v>
                </c:pt>
                <c:pt idx="4">
                  <c:v>7.43055916988711</c:v>
                </c:pt>
              </c:numCache>
            </c:numRef>
          </c:val>
          <c:smooth val="0"/>
        </c:ser>
        <c:ser>
          <c:idx val="1"/>
          <c:order val="1"/>
          <c:tx>
            <c:strRef>
              <c:f>'Gross Exp 09-14 AJC'!$A$39</c:f>
              <c:strCache>
                <c:ptCount val="1"/>
                <c:pt idx="0">
                  <c:v>Non-domestic rates</c:v>
                </c:pt>
              </c:strCache>
            </c:strRef>
          </c:tx>
          <c:spPr>
            <a:solidFill>
              <a:srgbClr val="ff420e"/>
            </a:solidFill>
            <a:ln w="28800">
              <a:solidFill>
                <a:srgbClr val="ff420e"/>
              </a:solidFill>
              <a:round/>
            </a:ln>
          </c:spPr>
          <c:marker>
            <c:symbol val="diamond"/>
            <c:size val="8"/>
            <c:spPr>
              <a:solidFill>
                <a:srgbClr val="ee4000"/>
              </a:solidFill>
            </c:spPr>
          </c:marker>
          <c:dLbls>
            <c:showLegendKey val="0"/>
            <c:showVal val="0"/>
            <c:showCatName val="0"/>
            <c:showSerName val="0"/>
            <c:showPercent val="0"/>
          </c:dLbls>
          <c:cat>
            <c:strRef>
              <c:f>'Gross Exp 09-14 AJC'!$B$37:$F$37</c:f>
              <c:strCache>
                <c:ptCount val="5"/>
                <c:pt idx="0">
                  <c:v>2009-10</c:v>
                </c:pt>
                <c:pt idx="1">
                  <c:v>2010-11</c:v>
                </c:pt>
                <c:pt idx="2">
                  <c:v>2011-12</c:v>
                </c:pt>
                <c:pt idx="3">
                  <c:v>2012-13</c:v>
                </c:pt>
                <c:pt idx="4">
                  <c:v>2013-14</c:v>
                </c:pt>
              </c:strCache>
            </c:strRef>
          </c:cat>
          <c:val>
            <c:numRef>
              <c:f>'Gross Exp 09-14 AJC'!$B$39:$F$39</c:f>
              <c:numCache>
                <c:formatCode>General</c:formatCode>
                <c:ptCount val="5"/>
                <c:pt idx="0">
                  <c:v>2.42193497854313</c:v>
                </c:pt>
                <c:pt idx="1">
                  <c:v>2.24611729928885</c:v>
                </c:pt>
                <c:pt idx="2">
                  <c:v>2.33346832879832</c:v>
                </c:pt>
                <c:pt idx="3">
                  <c:v>2.37655429547926</c:v>
                </c:pt>
                <c:pt idx="4">
                  <c:v>2.50442747162462</c:v>
                </c:pt>
              </c:numCache>
            </c:numRef>
          </c:val>
          <c:smooth val="0"/>
        </c:ser>
        <c:ser>
          <c:idx val="2"/>
          <c:order val="2"/>
          <c:tx>
            <c:strRef>
              <c:f>'Gross Exp 09-14 AJC'!$A$40</c:f>
              <c:strCache>
                <c:ptCount val="1"/>
                <c:pt idx="0">
                  <c:v>Other Scottish Government funding</c:v>
                </c:pt>
              </c:strCache>
            </c:strRef>
          </c:tx>
          <c:spPr>
            <a:solidFill>
              <a:srgbClr val="ffd320"/>
            </a:solidFill>
            <a:ln w="28800">
              <a:solidFill>
                <a:srgbClr val="ffd320"/>
              </a:solidFill>
              <a:round/>
            </a:ln>
          </c:spPr>
          <c:marker>
            <c:symbol val="triangle"/>
            <c:size val="8"/>
            <c:spPr>
              <a:solidFill>
                <a:srgbClr val="ee4000"/>
              </a:solidFill>
            </c:spPr>
          </c:marker>
          <c:dLbls>
            <c:showLegendKey val="0"/>
            <c:showVal val="0"/>
            <c:showCatName val="0"/>
            <c:showSerName val="0"/>
            <c:showPercent val="0"/>
          </c:dLbls>
          <c:cat>
            <c:strRef>
              <c:f>'Gross Exp 09-14 AJC'!$B$37:$F$37</c:f>
              <c:strCache>
                <c:ptCount val="5"/>
                <c:pt idx="0">
                  <c:v>2009-10</c:v>
                </c:pt>
                <c:pt idx="1">
                  <c:v>2010-11</c:v>
                </c:pt>
                <c:pt idx="2">
                  <c:v>2011-12</c:v>
                </c:pt>
                <c:pt idx="3">
                  <c:v>2012-13</c:v>
                </c:pt>
                <c:pt idx="4">
                  <c:v>2013-14</c:v>
                </c:pt>
              </c:strCache>
            </c:strRef>
          </c:cat>
          <c:val>
            <c:numRef>
              <c:f>'Gross Exp 09-14 AJC'!$B$40:$F$40</c:f>
              <c:numCache>
                <c:formatCode>General</c:formatCode>
                <c:ptCount val="5"/>
                <c:pt idx="0">
                  <c:v>2.10582385958718</c:v>
                </c:pt>
                <c:pt idx="1">
                  <c:v>1.60600644974724</c:v>
                </c:pt>
                <c:pt idx="2">
                  <c:v>1.45005486300069</c:v>
                </c:pt>
                <c:pt idx="3">
                  <c:v>1.23884745067578</c:v>
                </c:pt>
                <c:pt idx="4">
                  <c:v>0.669592368316953</c:v>
                </c:pt>
              </c:numCache>
            </c:numRef>
          </c:val>
          <c:smooth val="0"/>
        </c:ser>
        <c:ser>
          <c:idx val="3"/>
          <c:order val="3"/>
          <c:tx>
            <c:strRef>
              <c:f>'Gross Exp 09-14 AJC'!$A$41</c:f>
              <c:strCache>
                <c:ptCount val="1"/>
                <c:pt idx="0">
                  <c:v>Council tax</c:v>
                </c:pt>
              </c:strCache>
            </c:strRef>
          </c:tx>
          <c:spPr>
            <a:solidFill>
              <a:srgbClr val="579d1c"/>
            </a:solidFill>
            <a:ln w="28800">
              <a:solidFill>
                <a:srgbClr val="579d1c"/>
              </a:solidFill>
              <a:round/>
            </a:ln>
          </c:spPr>
          <c:marker>
            <c:symbol val="triangle"/>
            <c:size val="8"/>
            <c:spPr>
              <a:solidFill>
                <a:srgbClr val="ee4000"/>
              </a:solidFill>
            </c:spPr>
          </c:marker>
          <c:dLbls>
            <c:showLegendKey val="0"/>
            <c:showVal val="0"/>
            <c:showCatName val="0"/>
            <c:showSerName val="0"/>
            <c:showPercent val="0"/>
          </c:dLbls>
          <c:cat>
            <c:strRef>
              <c:f>'Gross Exp 09-14 AJC'!$B$37:$F$37</c:f>
              <c:strCache>
                <c:ptCount val="5"/>
                <c:pt idx="0">
                  <c:v>2009-10</c:v>
                </c:pt>
                <c:pt idx="1">
                  <c:v>2010-11</c:v>
                </c:pt>
                <c:pt idx="2">
                  <c:v>2011-12</c:v>
                </c:pt>
                <c:pt idx="3">
                  <c:v>2012-13</c:v>
                </c:pt>
                <c:pt idx="4">
                  <c:v>2013-14</c:v>
                </c:pt>
              </c:strCache>
            </c:strRef>
          </c:cat>
          <c:val>
            <c:numRef>
              <c:f>'Gross Exp 09-14 AJC'!$B$41:$F$41</c:f>
              <c:numCache>
                <c:formatCode>General</c:formatCode>
                <c:ptCount val="5"/>
                <c:pt idx="0">
                  <c:v>2.13615649497501</c:v>
                </c:pt>
                <c:pt idx="1">
                  <c:v>2.08862844229287</c:v>
                </c:pt>
                <c:pt idx="2">
                  <c:v>2.0599007150541</c:v>
                </c:pt>
                <c:pt idx="3">
                  <c:v>2.04471254311015</c:v>
                </c:pt>
                <c:pt idx="4">
                  <c:v>2.03748288348599</c:v>
                </c:pt>
              </c:numCache>
            </c:numRef>
          </c:val>
          <c:smooth val="0"/>
        </c:ser>
        <c:ser>
          <c:idx val="4"/>
          <c:order val="4"/>
          <c:tx>
            <c:strRef>
              <c:f>'Gross Exp 09-14 AJC'!$A$42</c:f>
              <c:strCache>
                <c:ptCount val="1"/>
                <c:pt idx="0">
                  <c:v>Customer and Client Receipts</c:v>
                </c:pt>
              </c:strCache>
            </c:strRef>
          </c:tx>
          <c:spPr>
            <a:solidFill>
              <a:srgbClr val="7e0021"/>
            </a:solidFill>
            <a:ln w="28800">
              <a:solidFill>
                <a:srgbClr val="7e0021"/>
              </a:solidFill>
              <a:round/>
            </a:ln>
          </c:spPr>
          <c:marker>
            <c:symbol val="triangle"/>
            <c:size val="8"/>
            <c:spPr>
              <a:solidFill>
                <a:srgbClr val="ee4000"/>
              </a:solidFill>
            </c:spPr>
          </c:marker>
          <c:dLbls>
            <c:showLegendKey val="0"/>
            <c:showVal val="0"/>
            <c:showCatName val="0"/>
            <c:showSerName val="0"/>
            <c:showPercent val="0"/>
          </c:dLbls>
          <c:cat>
            <c:strRef>
              <c:f>'Gross Exp 09-14 AJC'!$B$37:$F$37</c:f>
              <c:strCache>
                <c:ptCount val="5"/>
                <c:pt idx="0">
                  <c:v>2009-10</c:v>
                </c:pt>
                <c:pt idx="1">
                  <c:v>2010-11</c:v>
                </c:pt>
                <c:pt idx="2">
                  <c:v>2011-12</c:v>
                </c:pt>
                <c:pt idx="3">
                  <c:v>2012-13</c:v>
                </c:pt>
                <c:pt idx="4">
                  <c:v>2013-14</c:v>
                </c:pt>
              </c:strCache>
            </c:strRef>
          </c:cat>
          <c:val>
            <c:numRef>
              <c:f>'Gross Exp 09-14 AJC'!$B$42:$F$42</c:f>
              <c:numCache>
                <c:formatCode>General</c:formatCode>
                <c:ptCount val="5"/>
                <c:pt idx="0">
                  <c:v>2.5580895385396</c:v>
                </c:pt>
                <c:pt idx="1">
                  <c:v>2.36649015936939</c:v>
                </c:pt>
                <c:pt idx="2">
                  <c:v>2.4576330127191</c:v>
                </c:pt>
                <c:pt idx="3">
                  <c:v>2.45846508000622</c:v>
                </c:pt>
                <c:pt idx="4">
                  <c:v>2.39361452697563</c:v>
                </c:pt>
              </c:numCache>
            </c:numRef>
          </c:val>
          <c:smooth val="0"/>
        </c:ser>
        <c:ser>
          <c:idx val="5"/>
          <c:order val="5"/>
          <c:tx>
            <c:strRef>
              <c:f>'Gross Exp 09-14 AJC'!$A$43</c:f>
              <c:strCache>
                <c:ptCount val="1"/>
                <c:pt idx="0">
                  <c:v>Other revenue</c:v>
                </c:pt>
              </c:strCache>
            </c:strRef>
          </c:tx>
          <c:spPr>
            <a:solidFill>
              <a:srgbClr val="83caff"/>
            </a:solidFill>
            <a:ln w="28800">
              <a:solidFill>
                <a:srgbClr val="83caff"/>
              </a:solidFill>
              <a:round/>
            </a:ln>
          </c:spPr>
          <c:marker>
            <c:symbol val="triangle"/>
            <c:size val="8"/>
            <c:spPr>
              <a:solidFill>
                <a:srgbClr val="ee4000"/>
              </a:solidFill>
            </c:spPr>
          </c:marker>
          <c:dLbls>
            <c:showLegendKey val="0"/>
            <c:showVal val="0"/>
            <c:showCatName val="0"/>
            <c:showSerName val="0"/>
            <c:showPercent val="0"/>
          </c:dLbls>
          <c:cat>
            <c:strRef>
              <c:f>'Gross Exp 09-14 AJC'!$B$37:$F$37</c:f>
              <c:strCache>
                <c:ptCount val="5"/>
                <c:pt idx="0">
                  <c:v>2009-10</c:v>
                </c:pt>
                <c:pt idx="1">
                  <c:v>2010-11</c:v>
                </c:pt>
                <c:pt idx="2">
                  <c:v>2011-12</c:v>
                </c:pt>
                <c:pt idx="3">
                  <c:v>2012-13</c:v>
                </c:pt>
                <c:pt idx="4">
                  <c:v>2013-14</c:v>
                </c:pt>
              </c:strCache>
            </c:strRef>
          </c:cat>
          <c:val>
            <c:numRef>
              <c:f>'Gross Exp 09-14 AJC'!$B$43:$F$43</c:f>
              <c:numCache>
                <c:formatCode>General</c:formatCode>
                <c:ptCount val="5"/>
                <c:pt idx="0">
                  <c:v>1.2764506779044</c:v>
                </c:pt>
                <c:pt idx="1">
                  <c:v>1.48297825807558</c:v>
                </c:pt>
                <c:pt idx="2">
                  <c:v>1.46254886413972</c:v>
                </c:pt>
                <c:pt idx="3">
                  <c:v>1.61162306664596</c:v>
                </c:pt>
                <c:pt idx="4">
                  <c:v>1.17040278124334</c:v>
                </c:pt>
              </c:numCache>
            </c:numRef>
          </c:val>
          <c:smooth val="0"/>
        </c:ser>
        <c:hiLowLines>
          <c:spPr>
            <a:ln>
              <a:noFill/>
            </a:ln>
          </c:spPr>
        </c:hiLowLines>
        <c:upDownBars>
          <c:gapWidth val="150"/>
          <c:upBars/>
          <c:downBars/>
        </c:upDownBars>
        <c:marker val="1"/>
        <c:axId val="94871990"/>
        <c:axId val="61017685"/>
      </c:lineChart>
      <c:catAx>
        <c:axId val="94871990"/>
        <c:scaling>
          <c:orientation val="minMax"/>
        </c:scaling>
        <c:delete val="0"/>
        <c:axPos val="b"/>
        <c:majorTickMark val="out"/>
        <c:minorTickMark val="none"/>
        <c:tickLblPos val="nextTo"/>
        <c:spPr>
          <a:ln>
            <a:solidFill>
              <a:srgbClr val="b3b3b3"/>
            </a:solidFill>
          </a:ln>
        </c:spPr>
        <c:crossAx val="61017685"/>
        <c:crosses val="autoZero"/>
        <c:auto val="1"/>
        <c:lblAlgn val="ctr"/>
        <c:lblOffset val="100"/>
      </c:catAx>
      <c:valAx>
        <c:axId val="61017685"/>
        <c:scaling>
          <c:orientation val="minMax"/>
          <c:max val="5"/>
          <c:min val="0"/>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Councils' revenue / £ billion (real 2015-16 prices)</a:t>
                </a:r>
              </a:p>
            </c:rich>
          </c:tx>
          <c:layout/>
        </c:title>
        <c:majorTickMark val="out"/>
        <c:minorTickMark val="none"/>
        <c:tickLblPos val="nextTo"/>
        <c:spPr>
          <a:ln>
            <a:solidFill>
              <a:srgbClr val="b3b3b3"/>
            </a:solidFill>
          </a:ln>
        </c:spPr>
        <c:crossAx val="94871990"/>
        <c:crossesAt val="1"/>
        <c:majorUnit val="1"/>
        <c:minorUnit val="0.5"/>
      </c:valAx>
      <c:spPr>
        <a:noFill/>
        <a:ln>
          <a:solidFill>
            <a:srgbClr val="b3b3b3"/>
          </a:solidFill>
        </a:ln>
      </c:spPr>
    </c:plotArea>
    <c:legend>
      <c:spPr>
        <a:noFill/>
        <a:ln>
          <a:noFill/>
        </a:ln>
      </c:spPr>
    </c:legend>
    <c:plotVisOnly val="1"/>
  </c:chart>
  <c:spPr>
    <a:solidFill>
      <a:srgbClr val="ffffff"/>
    </a:solidFill>
    <a:ln>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'Gross Exp 09-14 AJC'!$A$46</c:f>
              <c:strCache>
                <c:ptCount val="1"/>
                <c:pt idx="0">
                  <c:v>Education</c:v>
                </c:pt>
              </c:strCache>
            </c:strRef>
          </c:tx>
          <c:spPr>
            <a:solidFill>
              <a:srgbClr val="004586"/>
            </a:solidFill>
            <a:ln w="28800">
              <a:solidFill>
                <a:srgbClr val="004586"/>
              </a:solidFill>
              <a:round/>
            </a:ln>
          </c:spPr>
          <c:marker>
            <c:symbol val="square"/>
            <c:size val="8"/>
            <c:spPr>
              <a:solidFill>
                <a:srgbClr val="ee4000"/>
              </a:solidFill>
            </c:spPr>
          </c:marker>
          <c:dLbls>
            <c:showLegendKey val="0"/>
            <c:showVal val="0"/>
            <c:showCatName val="0"/>
            <c:showSerName val="0"/>
            <c:showPercent val="0"/>
          </c:dLbls>
          <c:cat>
            <c:strRef>
              <c:f>'Gross Exp 09-14 AJC'!$B$45:$F$45</c:f>
              <c:strCache>
                <c:ptCount val="5"/>
                <c:pt idx="0">
                  <c:v>2009-10</c:v>
                </c:pt>
                <c:pt idx="1">
                  <c:v>2010-11</c:v>
                </c:pt>
                <c:pt idx="2">
                  <c:v>2011-12</c:v>
                </c:pt>
                <c:pt idx="3">
                  <c:v>2012-13</c:v>
                </c:pt>
                <c:pt idx="4">
                  <c:v>2013-14</c:v>
                </c:pt>
              </c:strCache>
            </c:strRef>
          </c:cat>
          <c:val>
            <c:numRef>
              <c:f>'Gross Exp 09-14 AJC'!$B$46:$F$46</c:f>
              <c:numCache>
                <c:formatCode>General</c:formatCode>
                <c:ptCount val="5"/>
                <c:pt idx="0">
                  <c:v>5.38970526106764</c:v>
                </c:pt>
                <c:pt idx="1">
                  <c:v>5.27478525404852</c:v>
                </c:pt>
                <c:pt idx="2">
                  <c:v>5.06680778966018</c:v>
                </c:pt>
                <c:pt idx="3">
                  <c:v>5.01402967842163</c:v>
                </c:pt>
                <c:pt idx="4">
                  <c:v>4.94200370020996</c:v>
                </c:pt>
              </c:numCache>
            </c:numRef>
          </c:val>
          <c:smooth val="0"/>
        </c:ser>
        <c:ser>
          <c:idx val="1"/>
          <c:order val="1"/>
          <c:tx>
            <c:strRef>
              <c:f>'Gross Exp 09-14 AJC'!$A$48</c:f>
              <c:strCache>
                <c:ptCount val="1"/>
                <c:pt idx="0">
                  <c:v>Social work</c:v>
                </c:pt>
              </c:strCache>
            </c:strRef>
          </c:tx>
          <c:spPr>
            <a:solidFill>
              <a:srgbClr val="ff420e"/>
            </a:solidFill>
            <a:ln w="28800">
              <a:solidFill>
                <a:srgbClr val="ff420e"/>
              </a:solidFill>
              <a:round/>
            </a:ln>
          </c:spPr>
          <c:marker>
            <c:symbol val="diamond"/>
            <c:size val="8"/>
            <c:spPr>
              <a:solidFill>
                <a:srgbClr val="ee4000"/>
              </a:solidFill>
            </c:spPr>
          </c:marker>
          <c:dLbls>
            <c:showLegendKey val="0"/>
            <c:showVal val="0"/>
            <c:showCatName val="0"/>
            <c:showSerName val="0"/>
            <c:showPercent val="0"/>
          </c:dLbls>
          <c:cat>
            <c:strRef>
              <c:f>'Gross Exp 09-14 AJC'!$B$45:$F$45</c:f>
              <c:strCache>
                <c:ptCount val="5"/>
                <c:pt idx="0">
                  <c:v>2009-10</c:v>
                </c:pt>
                <c:pt idx="1">
                  <c:v>2010-11</c:v>
                </c:pt>
                <c:pt idx="2">
                  <c:v>2011-12</c:v>
                </c:pt>
                <c:pt idx="3">
                  <c:v>2012-13</c:v>
                </c:pt>
                <c:pt idx="4">
                  <c:v>2013-14</c:v>
                </c:pt>
              </c:strCache>
            </c:strRef>
          </c:cat>
          <c:val>
            <c:numRef>
              <c:f>'Gross Exp 09-14 AJC'!$B$48:$F$48</c:f>
              <c:numCache>
                <c:formatCode>General</c:formatCode>
                <c:ptCount val="5"/>
                <c:pt idx="0">
                  <c:v>3.98155326927531</c:v>
                </c:pt>
                <c:pt idx="1">
                  <c:v>3.91947794533461</c:v>
                </c:pt>
                <c:pt idx="2">
                  <c:v>3.91941617414414</c:v>
                </c:pt>
                <c:pt idx="3">
                  <c:v>3.97542609290043</c:v>
                </c:pt>
                <c:pt idx="4">
                  <c:v>3.96580872713994</c:v>
                </c:pt>
              </c:numCache>
            </c:numRef>
          </c:val>
          <c:smooth val="0"/>
        </c:ser>
        <c:ser>
          <c:idx val="2"/>
          <c:order val="2"/>
          <c:tx>
            <c:strRef>
              <c:f>'Gross Exp 09-14 AJC'!$A$49</c:f>
              <c:strCache>
                <c:ptCount val="1"/>
                <c:pt idx="0">
                  <c:v>Police &amp; fire</c:v>
                </c:pt>
              </c:strCache>
            </c:strRef>
          </c:tx>
          <c:spPr>
            <a:solidFill>
              <a:srgbClr val="ff950e"/>
            </a:solidFill>
            <a:ln w="28800">
              <a:solidFill>
                <a:srgbClr val="ff950e"/>
              </a:solidFill>
              <a:round/>
            </a:ln>
          </c:spPr>
          <c:marker>
            <c:symbol val="triangle"/>
            <c:size val="8"/>
            <c:spPr>
              <a:solidFill>
                <a:srgbClr val="ee4000"/>
              </a:solidFill>
            </c:spPr>
          </c:marker>
          <c:dLbls>
            <c:showLegendKey val="0"/>
            <c:showVal val="0"/>
            <c:showCatName val="0"/>
            <c:showSerName val="0"/>
            <c:showPercent val="0"/>
          </c:dLbls>
          <c:cat>
            <c:strRef>
              <c:f>'Gross Exp 09-14 AJC'!$B$45:$F$45</c:f>
              <c:strCache>
                <c:ptCount val="5"/>
                <c:pt idx="0">
                  <c:v>2009-10</c:v>
                </c:pt>
                <c:pt idx="1">
                  <c:v>2010-11</c:v>
                </c:pt>
                <c:pt idx="2">
                  <c:v>2011-12</c:v>
                </c:pt>
                <c:pt idx="3">
                  <c:v>2012-13</c:v>
                </c:pt>
                <c:pt idx="4">
                  <c:v>2013-14</c:v>
                </c:pt>
              </c:strCache>
            </c:strRef>
          </c:cat>
          <c:val>
            <c:numRef>
              <c:f>'Gross Exp 09-14 AJC'!$B$49:$F$49</c:f>
              <c:numCache>
                <c:formatCode>General</c:formatCode>
                <c:ptCount val="5"/>
                <c:pt idx="0">
                  <c:v>1.84185073306342</c:v>
                </c:pt>
                <c:pt idx="1">
                  <c:v>1.73764464913033</c:v>
                </c:pt>
                <c:pt idx="2">
                  <c:v>1.65115128140226</c:v>
                </c:pt>
                <c:pt idx="3">
                  <c:v>1.66707880068355</c:v>
                </c:pt>
                <c:pt idx="4">
                  <c:v/>
                </c:pt>
              </c:numCache>
            </c:numRef>
          </c:val>
          <c:smooth val="0"/>
        </c:ser>
        <c:ser>
          <c:idx val="3"/>
          <c:order val="3"/>
          <c:tx>
            <c:strRef>
              <c:f>'Gross Exp 09-14 AJC'!$A$50</c:f>
              <c:strCache>
                <c:ptCount val="1"/>
                <c:pt idx="0">
                  <c:v>Debt repayment &amp; interest</c:v>
                </c:pt>
              </c:strCache>
            </c:strRef>
          </c:tx>
          <c:spPr>
            <a:solidFill>
              <a:srgbClr val="579d1c"/>
            </a:solidFill>
            <a:ln w="28800">
              <a:solidFill>
                <a:srgbClr val="579d1c"/>
              </a:solidFill>
              <a:round/>
            </a:ln>
          </c:spPr>
          <c:marker>
            <c:symbol val="triangle"/>
            <c:size val="8"/>
            <c:spPr>
              <a:solidFill>
                <a:srgbClr val="ee4000"/>
              </a:solidFill>
            </c:spPr>
          </c:marker>
          <c:dLbls>
            <c:showLegendKey val="0"/>
            <c:showVal val="0"/>
            <c:showCatName val="0"/>
            <c:showSerName val="0"/>
            <c:showPercent val="0"/>
          </c:dLbls>
          <c:cat>
            <c:strRef>
              <c:f>'Gross Exp 09-14 AJC'!$B$45:$F$45</c:f>
              <c:strCache>
                <c:ptCount val="5"/>
                <c:pt idx="0">
                  <c:v>2009-10</c:v>
                </c:pt>
                <c:pt idx="1">
                  <c:v>2010-11</c:v>
                </c:pt>
                <c:pt idx="2">
                  <c:v>2011-12</c:v>
                </c:pt>
                <c:pt idx="3">
                  <c:v>2012-13</c:v>
                </c:pt>
                <c:pt idx="4">
                  <c:v>2013-14</c:v>
                </c:pt>
              </c:strCache>
            </c:strRef>
          </c:cat>
          <c:val>
            <c:numRef>
              <c:f>'Gross Exp 09-14 AJC'!$B$50:$F$50</c:f>
              <c:numCache>
                <c:formatCode>General</c:formatCode>
                <c:ptCount val="5"/>
                <c:pt idx="0">
                  <c:v>1.19948592231403</c:v>
                </c:pt>
                <c:pt idx="1">
                  <c:v>1.24612811027333</c:v>
                </c:pt>
                <c:pt idx="2">
                  <c:v>1.35684018224388</c:v>
                </c:pt>
                <c:pt idx="3">
                  <c:v>1.34318690073016</c:v>
                </c:pt>
                <c:pt idx="4">
                  <c:v>1.30822445911816</c:v>
                </c:pt>
              </c:numCache>
            </c:numRef>
          </c:val>
          <c:smooth val="0"/>
        </c:ser>
        <c:ser>
          <c:idx val="4"/>
          <c:order val="4"/>
          <c:tx>
            <c:strRef>
              <c:f>'Gross Exp 09-14 AJC'!$A$54</c:f>
              <c:strCache>
                <c:ptCount val="1"/>
                <c:pt idx="0">
                  <c:v>Non-HRA Housing</c:v>
                </c:pt>
              </c:strCache>
            </c:strRef>
          </c:tx>
          <c:spPr>
            <a:solidFill>
              <a:srgbClr val="7e0021"/>
            </a:solidFill>
            <a:ln w="28800">
              <a:solidFill>
                <a:srgbClr val="7e0021"/>
              </a:solidFill>
              <a:round/>
            </a:ln>
          </c:spPr>
          <c:marker>
            <c:symbol val="triangle"/>
            <c:size val="8"/>
            <c:spPr>
              <a:solidFill>
                <a:srgbClr val="ee4000"/>
              </a:solidFill>
            </c:spPr>
          </c:marker>
          <c:dLbls>
            <c:showLegendKey val="0"/>
            <c:showVal val="0"/>
            <c:showCatName val="0"/>
            <c:showSerName val="0"/>
            <c:showPercent val="0"/>
          </c:dLbls>
          <c:cat>
            <c:strRef>
              <c:f>'Gross Exp 09-14 AJC'!$B$45:$F$45</c:f>
              <c:strCache>
                <c:ptCount val="5"/>
                <c:pt idx="0">
                  <c:v>2009-10</c:v>
                </c:pt>
                <c:pt idx="1">
                  <c:v>2010-11</c:v>
                </c:pt>
                <c:pt idx="2">
                  <c:v>2011-12</c:v>
                </c:pt>
                <c:pt idx="3">
                  <c:v>2012-13</c:v>
                </c:pt>
                <c:pt idx="4">
                  <c:v>2013-14</c:v>
                </c:pt>
              </c:strCache>
            </c:strRef>
          </c:cat>
          <c:val>
            <c:numRef>
              <c:f>'Gross Exp 09-14 AJC'!$B$54:$F$54</c:f>
              <c:numCache>
                <c:formatCode>General</c:formatCode>
                <c:ptCount val="5"/>
                <c:pt idx="0">
                  <c:v>2.59929185301223</c:v>
                </c:pt>
                <c:pt idx="1">
                  <c:v>2.5643552609031</c:v>
                </c:pt>
                <c:pt idx="2">
                  <c:v>2.48891774346643</c:v>
                </c:pt>
                <c:pt idx="3">
                  <c:v>2.44357564704055</c:v>
                </c:pt>
                <c:pt idx="4">
                  <c:v>2.45473078538174</c:v>
                </c:pt>
              </c:numCache>
            </c:numRef>
          </c:val>
          <c:smooth val="0"/>
        </c:ser>
        <c:ser>
          <c:idx val="5"/>
          <c:order val="5"/>
          <c:tx>
            <c:strRef>
              <c:f>'Gross Exp 09-14 AJC'!$A$57</c:f>
              <c:strCache>
                <c:ptCount val="1"/>
                <c:pt idx="0">
                  <c:v>Other</c:v>
                </c:pt>
              </c:strCache>
            </c:strRef>
          </c:tx>
          <c:spPr>
            <a:solidFill>
              <a:srgbClr val="83caff"/>
            </a:solidFill>
            <a:ln w="28800">
              <a:solidFill>
                <a:srgbClr val="83caff"/>
              </a:solidFill>
              <a:round/>
            </a:ln>
          </c:spPr>
          <c:marker>
            <c:symbol val="triangle"/>
            <c:size val="8"/>
            <c:spPr>
              <a:solidFill>
                <a:srgbClr val="ee4000"/>
              </a:solidFill>
            </c:spPr>
          </c:marker>
          <c:dLbls>
            <c:showLegendKey val="0"/>
            <c:showVal val="0"/>
            <c:showCatName val="0"/>
            <c:showSerName val="0"/>
            <c:showPercent val="0"/>
          </c:dLbls>
          <c:cat>
            <c:strRef>
              <c:f>'Gross Exp 09-14 AJC'!$B$45:$F$45</c:f>
              <c:strCache>
                <c:ptCount val="5"/>
                <c:pt idx="0">
                  <c:v>2009-10</c:v>
                </c:pt>
                <c:pt idx="1">
                  <c:v>2010-11</c:v>
                </c:pt>
                <c:pt idx="2">
                  <c:v>2011-12</c:v>
                </c:pt>
                <c:pt idx="3">
                  <c:v>2012-13</c:v>
                </c:pt>
                <c:pt idx="4">
                  <c:v>2013-14</c:v>
                </c:pt>
              </c:strCache>
            </c:strRef>
          </c:cat>
          <c:val>
            <c:numRef>
              <c:f>'Gross Exp 09-14 AJC'!$B$57:$F$57</c:f>
              <c:numCache>
                <c:formatCode>General</c:formatCode>
                <c:ptCount val="5"/>
                <c:pt idx="0">
                  <c:v>4.16239354198152</c:v>
                </c:pt>
                <c:pt idx="1">
                  <c:v>3.89592205894955</c:v>
                </c:pt>
                <c:pt idx="2">
                  <c:v>3.61087968740112</c:v>
                </c:pt>
                <c:pt idx="3">
                  <c:v>3.45986398632904</c:v>
                </c:pt>
                <c:pt idx="4">
                  <c:v>3.53531152968384</c:v>
                </c:pt>
              </c:numCache>
            </c:numRef>
          </c:val>
          <c:smooth val="0"/>
        </c:ser>
        <c:hiLowLines>
          <c:spPr>
            <a:ln>
              <a:noFill/>
            </a:ln>
          </c:spPr>
        </c:hiLowLines>
        <c:upDownBars>
          <c:gapWidth val="150"/>
          <c:upBars/>
          <c:downBars/>
        </c:upDownBars>
        <c:marker val="1"/>
        <c:axId val="33375406"/>
        <c:axId val="84258642"/>
      </c:lineChart>
      <c:catAx>
        <c:axId val="33375406"/>
        <c:scaling>
          <c:orientation val="minMax"/>
        </c:scaling>
        <c:delete val="0"/>
        <c:axPos val="b"/>
        <c:majorTickMark val="out"/>
        <c:minorTickMark val="none"/>
        <c:tickLblPos val="nextTo"/>
        <c:spPr>
          <a:ln>
            <a:solidFill>
              <a:srgbClr val="b3b3b3"/>
            </a:solidFill>
          </a:ln>
        </c:spPr>
        <c:crossAx val="84258642"/>
        <c:crosses val="autoZero"/>
        <c:auto val="1"/>
        <c:lblAlgn val="ctr"/>
        <c:lblOffset val="100"/>
      </c:catAx>
      <c:valAx>
        <c:axId val="84258642"/>
        <c:scaling>
          <c:orientation val="minMax"/>
          <c:max val="6"/>
          <c:min val="0"/>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Gross expenditure / £ billion (real 2015-16 prices)</a:t>
                </a:r>
              </a:p>
            </c:rich>
          </c:tx>
          <c:layout/>
        </c:title>
        <c:majorTickMark val="out"/>
        <c:minorTickMark val="none"/>
        <c:tickLblPos val="nextTo"/>
        <c:spPr>
          <a:ln>
            <a:solidFill>
              <a:srgbClr val="b3b3b3"/>
            </a:solidFill>
          </a:ln>
        </c:spPr>
        <c:crossAx val="33375406"/>
        <c:crossesAt val="1"/>
      </c:valAx>
      <c:spPr>
        <a:noFill/>
        <a:ln>
          <a:solidFill>
            <a:srgbClr val="b3b3b3"/>
          </a:solidFill>
        </a:ln>
      </c:spPr>
    </c:plotArea>
    <c:legend>
      <c:spPr>
        <a:noFill/>
        <a:ln>
          <a:noFill/>
        </a:ln>
      </c:spPr>
    </c:legend>
    <c:plotVisOnly val="1"/>
  </c:chart>
  <c:spPr>
    <a:solidFill>
      <a:srgbClr val="ffffff"/>
    </a:solidFill>
    <a:ln>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stacked"/>
        <c:ser>
          <c:idx val="0"/>
          <c:order val="0"/>
          <c:spPr>
            <a:solidFill>
              <a:srgbClr val="004586"/>
            </a:solidFill>
            <a:ln>
              <a:noFill/>
            </a:ln>
          </c:spPr>
          <c:dLbls>
            <c:showLegendKey val="0"/>
            <c:showVal val="0"/>
            <c:showCatName val="0"/>
            <c:showSerName val="0"/>
            <c:showPercent val="0"/>
          </c:dLbls>
          <c:cat>
            <c:strRef>
              <c:f>'Gross Exp 09-14 AJC'!$A$60:$A$70</c:f>
              <c:strCache>
                <c:ptCount val="11"/>
                <c:pt idx="0">
                  <c:v>Trading Services</c:v>
                </c:pt>
                <c:pt idx="1">
                  <c:v>Planning &amp; Economic Development</c:v>
                </c:pt>
                <c:pt idx="2">
                  <c:v>Roads and Transport</c:v>
                </c:pt>
                <c:pt idx="3">
                  <c:v>Cultural and Related Services</c:v>
                </c:pt>
                <c:pt idx="4">
                  <c:v>Central Services</c:v>
                </c:pt>
                <c:pt idx="5">
                  <c:v>Environmental Services</c:v>
                </c:pt>
                <c:pt idx="6">
                  <c:v>Debt repayment &amp; interest</c:v>
                </c:pt>
                <c:pt idx="7">
                  <c:v>Police &amp; fire (2012-13 value)</c:v>
                </c:pt>
                <c:pt idx="8">
                  <c:v>Non-HRA Housing</c:v>
                </c:pt>
                <c:pt idx="9">
                  <c:v>Social work</c:v>
                </c:pt>
                <c:pt idx="10">
                  <c:v>Education</c:v>
                </c:pt>
              </c:strCache>
            </c:strRef>
          </c:cat>
          <c:val>
            <c:numRef>
              <c:f>'Gross Exp 09-14 AJC'!$B$60:$B$70</c:f>
              <c:numCache>
                <c:formatCode>General</c:formatCode>
                <c:ptCount val="11"/>
                <c:pt idx="0">
                  <c:v>0.0702556187809999</c:v>
                </c:pt>
                <c:pt idx="1">
                  <c:v>0.475946127864163</c:v>
                </c:pt>
                <c:pt idx="2">
                  <c:v>0.704120555031494</c:v>
                </c:pt>
                <c:pt idx="3">
                  <c:v>0.72781439308645</c:v>
                </c:pt>
                <c:pt idx="4">
                  <c:v>0.731370988649849</c:v>
                </c:pt>
                <c:pt idx="5">
                  <c:v>0.825803846270882</c:v>
                </c:pt>
                <c:pt idx="6">
                  <c:v>1.30822445911816</c:v>
                </c:pt>
                <c:pt idx="7">
                  <c:v/>
                </c:pt>
                <c:pt idx="8">
                  <c:v>2.45473078538174</c:v>
                </c:pt>
                <c:pt idx="9">
                  <c:v>3.96580872713994</c:v>
                </c:pt>
                <c:pt idx="10">
                  <c:v>4.94200370020996</c:v>
                </c:pt>
              </c:numCache>
            </c:numRef>
          </c:val>
        </c:ser>
        <c:ser>
          <c:idx val="1"/>
          <c:order val="1"/>
          <c:spPr>
            <a:solidFill>
              <a:srgbClr val="ff420e"/>
            </a:solidFill>
            <a:ln>
              <a:noFill/>
            </a:ln>
          </c:spPr>
          <c:dLbls>
            <c:showLegendKey val="0"/>
            <c:showVal val="0"/>
            <c:showCatName val="0"/>
            <c:showSerName val="0"/>
            <c:showPercent val="0"/>
          </c:dLbls>
          <c:cat>
            <c:strRef>
              <c:f>'Gross Exp 09-14 AJC'!$A$60:$A$70</c:f>
              <c:strCache>
                <c:ptCount val="11"/>
                <c:pt idx="0">
                  <c:v>Trading Services</c:v>
                </c:pt>
                <c:pt idx="1">
                  <c:v>Planning &amp; Economic Development</c:v>
                </c:pt>
                <c:pt idx="2">
                  <c:v>Roads and Transport</c:v>
                </c:pt>
                <c:pt idx="3">
                  <c:v>Cultural and Related Services</c:v>
                </c:pt>
                <c:pt idx="4">
                  <c:v>Central Services</c:v>
                </c:pt>
                <c:pt idx="5">
                  <c:v>Environmental Services</c:v>
                </c:pt>
                <c:pt idx="6">
                  <c:v>Debt repayment &amp; interest</c:v>
                </c:pt>
                <c:pt idx="7">
                  <c:v>Police &amp; fire (2012-13 value)</c:v>
                </c:pt>
                <c:pt idx="8">
                  <c:v>Non-HRA Housing</c:v>
                </c:pt>
                <c:pt idx="9">
                  <c:v>Social work</c:v>
                </c:pt>
                <c:pt idx="10">
                  <c:v>Education</c:v>
                </c:pt>
              </c:strCache>
            </c:strRef>
          </c:cat>
          <c:val>
            <c:numRef>
              <c:f>'Gross Exp 09-14 AJC'!$C$60:$C$70</c:f>
              <c:numCache>
                <c:formatCode>General</c:formatCode>
                <c:ptCount val="11"/>
                <c:pt idx="0">
                  <c:v/>
                </c:pt>
                <c:pt idx="1">
                  <c:v/>
                </c:pt>
                <c:pt idx="2">
                  <c:v/>
                </c:pt>
                <c:pt idx="3">
                  <c:v/>
                </c:pt>
                <c:pt idx="4">
                  <c:v/>
                </c:pt>
                <c:pt idx="5">
                  <c:v/>
                </c:pt>
                <c:pt idx="6">
                  <c:v/>
                </c:pt>
                <c:pt idx="7">
                  <c:v>1.67</c:v>
                </c:pt>
                <c:pt idx="8">
                  <c:v/>
                </c:pt>
                <c:pt idx="9">
                  <c:v/>
                </c:pt>
                <c:pt idx="10">
                  <c:v/>
                </c:pt>
              </c:numCache>
            </c:numRef>
          </c:val>
        </c:ser>
        <c:gapWidth val="100"/>
        <c:overlap val="0"/>
        <c:axId val="70482350"/>
        <c:axId val="53273687"/>
      </c:barChart>
      <c:catAx>
        <c:axId val="70482350"/>
        <c:scaling>
          <c:orientation val="minMax"/>
        </c:scaling>
        <c:delete val="0"/>
        <c:axPos val="b"/>
        <c:majorTickMark val="out"/>
        <c:minorTickMark val="none"/>
        <c:tickLblPos val="nextTo"/>
        <c:spPr>
          <a:ln>
            <a:solidFill>
              <a:srgbClr val="b3b3b3"/>
            </a:solidFill>
          </a:ln>
        </c:spPr>
        <c:crossAx val="53273687"/>
        <c:crosses val="autoZero"/>
        <c:auto val="1"/>
        <c:lblAlgn val="ctr"/>
        <c:lblOffset val="100"/>
      </c:catAx>
      <c:valAx>
        <c:axId val="53273687"/>
        <c:scaling>
          <c:orientation val="minMax"/>
          <c:max val="5"/>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Gross expenditure / £ billion (real 2015-16 prices)</a:t>
                </a:r>
              </a:p>
            </c:rich>
          </c:tx>
          <c:layout/>
        </c:title>
        <c:majorTickMark val="out"/>
        <c:minorTickMark val="none"/>
        <c:tickLblPos val="nextTo"/>
        <c:spPr>
          <a:ln>
            <a:solidFill>
              <a:srgbClr val="b3b3b3"/>
            </a:solidFill>
          </a:ln>
        </c:spPr>
        <c:crossAx val="70482350"/>
        <c:crossesAt val="1"/>
      </c:valAx>
      <c:spPr>
        <a:noFill/>
        <a:ln>
          <a:solidFill>
            <a:srgbClr val="b3b3b3"/>
          </a:solidFill>
        </a:ln>
      </c:spPr>
    </c:plotArea>
    <c:plotVisOnly val="1"/>
  </c:chart>
  <c:spPr>
    <a:solidFill>
      <a:srgbClr val="ffffff"/>
    </a:solidFill>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stacked"/>
        <c:ser>
          <c:idx val="0"/>
          <c:order val="0"/>
          <c:tx>
            <c:strRef>
              <c:f>'Table 1.3 AJC'!$A$34</c:f>
              <c:strCache>
                <c:ptCount val="1"/>
                <c:pt idx="0">
                  <c:v>Total excluding police &amp; fire</c:v>
                </c:pt>
              </c:strCache>
            </c:strRef>
          </c:tx>
          <c:spPr>
            <a:solidFill>
              <a:srgbClr val="004586"/>
            </a:solidFill>
            <a:ln>
              <a:noFill/>
            </a:ln>
          </c:spPr>
          <c:dLbls>
            <c:showLegendKey val="0"/>
            <c:showVal val="0"/>
            <c:showCatName val="0"/>
            <c:showSerName val="0"/>
            <c:showPercent val="0"/>
          </c:dLbls>
          <c:cat>
            <c:strRef>
              <c:f>'Table 1.3 AJC'!$B$24:$F$24</c:f>
              <c:strCache>
                <c:ptCount val="5"/>
                <c:pt idx="0">
                  <c:v>2009-10</c:v>
                </c:pt>
                <c:pt idx="1">
                  <c:v>2010-11</c:v>
                </c:pt>
                <c:pt idx="2">
                  <c:v>2011-12</c:v>
                </c:pt>
                <c:pt idx="3">
                  <c:v>2012-13</c:v>
                </c:pt>
                <c:pt idx="4">
                  <c:v>2013-14</c:v>
                </c:pt>
              </c:strCache>
            </c:strRef>
          </c:cat>
          <c:val>
            <c:numRef>
              <c:f>'Table 1.3 AJC'!$B$34:$F$34</c:f>
              <c:numCache>
                <c:formatCode>General</c:formatCode>
                <c:ptCount val="5"/>
                <c:pt idx="0">
                  <c:v>11.8759404370801</c:v>
                </c:pt>
                <c:pt idx="1">
                  <c:v>11.5046874929098</c:v>
                </c:pt>
                <c:pt idx="2">
                  <c:v>10.9375734860469</c:v>
                </c:pt>
                <c:pt idx="3">
                  <c:v>10.8371758023924</c:v>
                </c:pt>
                <c:pt idx="4">
                  <c:v>10.8180693667651</c:v>
                </c:pt>
              </c:numCache>
            </c:numRef>
          </c:val>
        </c:ser>
        <c:ser>
          <c:idx val="1"/>
          <c:order val="1"/>
          <c:tx>
            <c:strRef>
              <c:f>'Table 1.3 AJC'!$A$35</c:f>
              <c:strCache>
                <c:ptCount val="1"/>
                <c:pt idx="0">
                  <c:v>Police and fire</c:v>
                </c:pt>
              </c:strCache>
            </c:strRef>
          </c:tx>
          <c:spPr>
            <a:solidFill>
              <a:srgbClr val="ff420e"/>
            </a:solidFill>
            <a:ln>
              <a:noFill/>
            </a:ln>
          </c:spPr>
          <c:dLbls>
            <c:showLegendKey val="0"/>
            <c:showVal val="0"/>
            <c:showCatName val="0"/>
            <c:showSerName val="0"/>
            <c:showPercent val="0"/>
          </c:dLbls>
          <c:cat>
            <c:strRef>
              <c:f>'Table 1.3 AJC'!$B$24:$F$24</c:f>
              <c:strCache>
                <c:ptCount val="5"/>
                <c:pt idx="0">
                  <c:v>2009-10</c:v>
                </c:pt>
                <c:pt idx="1">
                  <c:v>2010-11</c:v>
                </c:pt>
                <c:pt idx="2">
                  <c:v>2011-12</c:v>
                </c:pt>
                <c:pt idx="3">
                  <c:v>2012-13</c:v>
                </c:pt>
                <c:pt idx="4">
                  <c:v>2013-14</c:v>
                </c:pt>
              </c:strCache>
            </c:strRef>
          </c:cat>
          <c:val>
            <c:numRef>
              <c:f>'Table 1.3 AJC'!$B$35:$F$35</c:f>
              <c:numCache>
                <c:formatCode>General</c:formatCode>
                <c:ptCount val="5"/>
                <c:pt idx="0">
                  <c:v>1.65501239312939</c:v>
                </c:pt>
                <c:pt idx="1">
                  <c:v>1.41074998072145</c:v>
                </c:pt>
                <c:pt idx="2">
                  <c:v>1.37157782066696</c:v>
                </c:pt>
                <c:pt idx="3">
                  <c:v>1.33206130806276</c:v>
                </c:pt>
                <c:pt idx="4">
                  <c:v>0</c:v>
                </c:pt>
              </c:numCache>
            </c:numRef>
          </c:val>
        </c:ser>
        <c:gapWidth val="100"/>
        <c:overlap val="0"/>
        <c:axId val="69355761"/>
        <c:axId val="94485077"/>
      </c:barChart>
      <c:catAx>
        <c:axId val="69355761"/>
        <c:scaling>
          <c:orientation val="minMax"/>
        </c:scaling>
        <c:delete val="0"/>
        <c:axPos val="b"/>
        <c:majorTickMark val="out"/>
        <c:minorTickMark val="none"/>
        <c:tickLblPos val="nextTo"/>
        <c:spPr>
          <a:ln>
            <a:solidFill>
              <a:srgbClr val="b3b3b3"/>
            </a:solidFill>
          </a:ln>
        </c:spPr>
        <c:crossAx val="94485077"/>
        <c:crosses val="autoZero"/>
        <c:auto val="1"/>
        <c:lblAlgn val="ctr"/>
        <c:lblOffset val="100"/>
      </c:catAx>
      <c:valAx>
        <c:axId val="94485077"/>
        <c:scaling>
          <c:orientation val="minMax"/>
          <c:max val="14"/>
        </c:scaling>
        <c:delete val="0"/>
        <c:axPos val="l"/>
        <c:majorGridlines>
          <c:spPr>
            <a:ln>
              <a:solidFill>
                <a:srgbClr val="b3b3b3"/>
              </a:solidFill>
            </a:ln>
          </c:spPr>
        </c:majorGridlines>
        <c:title>
          <c:tx>
            <c:rich>
              <a:bodyPr/>
              <a:lstStyle/>
              <a:p>
                <a:pPr>
                  <a:defRPr/>
                </a:pPr>
                <a:r>
                  <a:rPr lang="en-GB" sz="900">
                    <a:latin typeface="Arial"/>
                  </a:rPr>
                  <a:t>Net expenditure / £ billion (real 2015-16 prices)</a:t>
                </a:r>
              </a:p>
            </c:rich>
          </c:tx>
          <c:layout/>
        </c:title>
        <c:majorTickMark val="out"/>
        <c:minorTickMark val="none"/>
        <c:tickLblPos val="nextTo"/>
        <c:spPr>
          <a:ln>
            <a:solidFill>
              <a:srgbClr val="b3b3b3"/>
            </a:solidFill>
          </a:ln>
        </c:spPr>
        <c:crossAx val="69355761"/>
        <c:crossesAt val="1"/>
      </c:valAx>
      <c:spPr>
        <a:noFill/>
        <a:ln>
          <a:solidFill>
            <a:srgbClr val="b3b3b3"/>
          </a:solidFill>
        </a:ln>
      </c:spPr>
    </c:plotArea>
    <c:legend>
      <c:spPr>
        <a:noFill/>
        <a:ln>
          <a:noFill/>
        </a:ln>
      </c:spPr>
    </c:legend>
    <c:plotVisOnly val="1"/>
  </c:chart>
  <c:spPr>
    <a:solidFill>
      <a:srgbClr val="ffffff"/>
    </a:solidFill>
    <a:ln>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'Table 1.3 AJC'!$A$41</c:f>
              <c:strCache>
                <c:ptCount val="1"/>
                <c:pt idx="0">
                  <c:v>Education</c:v>
                </c:pt>
              </c:strCache>
            </c:strRef>
          </c:tx>
          <c:spPr>
            <a:solidFill>
              <a:srgbClr val="004586"/>
            </a:solidFill>
            <a:ln w="28800">
              <a:solidFill>
                <a:srgbClr val="004586"/>
              </a:solidFill>
              <a:round/>
            </a:ln>
          </c:spPr>
          <c:marker>
            <c:symbol val="square"/>
            <c:size val="8"/>
            <c:spPr>
              <a:solidFill>
                <a:srgbClr val="ee4000"/>
              </a:solidFill>
            </c:spPr>
          </c:marker>
          <c:dLbls>
            <c:showLegendKey val="0"/>
            <c:showVal val="0"/>
            <c:showCatName val="0"/>
            <c:showSerName val="0"/>
            <c:showPercent val="0"/>
          </c:dLbls>
          <c:cat>
            <c:strRef>
              <c:f>'Table 1.3 AJC'!$B$40:$F$40</c:f>
              <c:strCache>
                <c:ptCount val="5"/>
                <c:pt idx="0">
                  <c:v>2009-10</c:v>
                </c:pt>
                <c:pt idx="1">
                  <c:v>2010-11</c:v>
                </c:pt>
                <c:pt idx="2">
                  <c:v>2011-12</c:v>
                </c:pt>
                <c:pt idx="3">
                  <c:v>2012-13</c:v>
                </c:pt>
                <c:pt idx="4">
                  <c:v>2013-14</c:v>
                </c:pt>
              </c:strCache>
            </c:strRef>
          </c:cat>
          <c:val>
            <c:numRef>
              <c:f>'Table 1.3 AJC'!$B$41:$F$41</c:f>
              <c:numCache>
                <c:formatCode>General</c:formatCode>
                <c:ptCount val="5"/>
                <c:pt idx="0">
                  <c:v>5.18245201495911</c:v>
                </c:pt>
                <c:pt idx="1">
                  <c:v>5.0788120083969</c:v>
                </c:pt>
                <c:pt idx="2">
                  <c:v>4.86869825349616</c:v>
                </c:pt>
                <c:pt idx="3">
                  <c:v>4.82516134845426</c:v>
                </c:pt>
                <c:pt idx="4">
                  <c:v>4.73584869305906</c:v>
                </c:pt>
              </c:numCache>
            </c:numRef>
          </c:val>
          <c:smooth val="0"/>
        </c:ser>
        <c:ser>
          <c:idx val="1"/>
          <c:order val="1"/>
          <c:tx>
            <c:strRef>
              <c:f>'Table 1.3 AJC'!$A$42</c:f>
              <c:strCache>
                <c:ptCount val="1"/>
                <c:pt idx="0">
                  <c:v>Social Work</c:v>
                </c:pt>
              </c:strCache>
            </c:strRef>
          </c:tx>
          <c:spPr>
            <a:solidFill>
              <a:srgbClr val="ff420e"/>
            </a:solidFill>
            <a:ln w="28800">
              <a:solidFill>
                <a:srgbClr val="ff420e"/>
              </a:solidFill>
              <a:round/>
            </a:ln>
          </c:spPr>
          <c:marker>
            <c:symbol val="diamond"/>
            <c:size val="8"/>
            <c:spPr>
              <a:solidFill>
                <a:srgbClr val="ee4000"/>
              </a:solidFill>
            </c:spPr>
          </c:marker>
          <c:dLbls>
            <c:showLegendKey val="0"/>
            <c:showVal val="0"/>
            <c:showCatName val="0"/>
            <c:showSerName val="0"/>
            <c:showPercent val="0"/>
          </c:dLbls>
          <c:cat>
            <c:strRef>
              <c:f>'Table 1.3 AJC'!$B$40:$F$40</c:f>
              <c:strCache>
                <c:ptCount val="5"/>
                <c:pt idx="0">
                  <c:v>2009-10</c:v>
                </c:pt>
                <c:pt idx="1">
                  <c:v>2010-11</c:v>
                </c:pt>
                <c:pt idx="2">
                  <c:v>2011-12</c:v>
                </c:pt>
                <c:pt idx="3">
                  <c:v>2012-13</c:v>
                </c:pt>
                <c:pt idx="4">
                  <c:v>2013-14</c:v>
                </c:pt>
              </c:strCache>
            </c:strRef>
          </c:cat>
          <c:val>
            <c:numRef>
              <c:f>'Table 1.3 AJC'!$B$42:$F$42</c:f>
              <c:numCache>
                <c:formatCode>General</c:formatCode>
                <c:ptCount val="5"/>
                <c:pt idx="0">
                  <c:v>3.16026327181263</c:v>
                </c:pt>
                <c:pt idx="1">
                  <c:v>3.10684873618372</c:v>
                </c:pt>
                <c:pt idx="2">
                  <c:v>3.07217467569448</c:v>
                </c:pt>
                <c:pt idx="3">
                  <c:v>3.11022695665683</c:v>
                </c:pt>
                <c:pt idx="4">
                  <c:v>3.12261993731552</c:v>
                </c:pt>
              </c:numCache>
            </c:numRef>
          </c:val>
          <c:smooth val="0"/>
        </c:ser>
        <c:ser>
          <c:idx val="2"/>
          <c:order val="2"/>
          <c:tx>
            <c:strRef>
              <c:f>'Table 1.3 AJC'!$A$44</c:f>
              <c:strCache>
                <c:ptCount val="1"/>
                <c:pt idx="0">
                  <c:v>Other</c:v>
                </c:pt>
              </c:strCache>
            </c:strRef>
          </c:tx>
          <c:spPr>
            <a:solidFill>
              <a:srgbClr val="579d1c"/>
            </a:solidFill>
            <a:ln w="28800">
              <a:solidFill>
                <a:srgbClr val="579d1c"/>
              </a:solidFill>
              <a:round/>
            </a:ln>
          </c:spPr>
          <c:marker>
            <c:symbol val="triangle"/>
            <c:size val="8"/>
            <c:spPr>
              <a:solidFill>
                <a:srgbClr val="ee4000"/>
              </a:solidFill>
            </c:spPr>
          </c:marker>
          <c:dLbls>
            <c:showLegendKey val="0"/>
            <c:showVal val="0"/>
            <c:showCatName val="0"/>
            <c:showSerName val="0"/>
            <c:showPercent val="0"/>
          </c:dLbls>
          <c:cat>
            <c:strRef>
              <c:f>'Table 1.3 AJC'!$B$40:$F$40</c:f>
              <c:strCache>
                <c:ptCount val="5"/>
                <c:pt idx="0">
                  <c:v>2009-10</c:v>
                </c:pt>
                <c:pt idx="1">
                  <c:v>2010-11</c:v>
                </c:pt>
                <c:pt idx="2">
                  <c:v>2011-12</c:v>
                </c:pt>
                <c:pt idx="3">
                  <c:v>2012-13</c:v>
                </c:pt>
                <c:pt idx="4">
                  <c:v>2013-14</c:v>
                </c:pt>
              </c:strCache>
            </c:strRef>
          </c:cat>
          <c:val>
            <c:numRef>
              <c:f>'Table 1.3 AJC'!$B$44:$F$44</c:f>
              <c:numCache>
                <c:formatCode>General</c:formatCode>
                <c:ptCount val="5"/>
                <c:pt idx="0">
                  <c:v>3.53322515030833</c:v>
                </c:pt>
                <c:pt idx="1">
                  <c:v>3.31899851167425</c:v>
                </c:pt>
                <c:pt idx="2">
                  <c:v>2.99670055685629</c:v>
                </c:pt>
                <c:pt idx="3">
                  <c:v>2.90178749728135</c:v>
                </c:pt>
                <c:pt idx="4">
                  <c:v>2.95960073639047</c:v>
                </c:pt>
              </c:numCache>
            </c:numRef>
          </c:val>
          <c:smooth val="0"/>
        </c:ser>
        <c:ser>
          <c:idx val="3"/>
          <c:order val="3"/>
          <c:tx>
            <c:strRef>
              <c:f>'Table 1.3 AJC'!$A$43</c:f>
              <c:strCache>
                <c:ptCount val="1"/>
                <c:pt idx="0">
                  <c:v>Police and fire</c:v>
                </c:pt>
              </c:strCache>
            </c:strRef>
          </c:tx>
          <c:spPr>
            <a:solidFill>
              <a:srgbClr val="ff950e"/>
            </a:solidFill>
            <a:ln w="28800">
              <a:solidFill>
                <a:srgbClr val="ff950e"/>
              </a:solidFill>
              <a:round/>
            </a:ln>
          </c:spPr>
          <c:marker>
            <c:symbol val="triangle"/>
            <c:size val="8"/>
            <c:spPr>
              <a:solidFill>
                <a:srgbClr val="ee4000"/>
              </a:solidFill>
            </c:spPr>
          </c:marker>
          <c:dLbls>
            <c:showLegendKey val="0"/>
            <c:showVal val="0"/>
            <c:showCatName val="0"/>
            <c:showSerName val="0"/>
            <c:showPercent val="0"/>
          </c:dLbls>
          <c:cat>
            <c:strRef>
              <c:f>'Table 1.3 AJC'!$B$40:$F$40</c:f>
              <c:strCache>
                <c:ptCount val="5"/>
                <c:pt idx="0">
                  <c:v>2009-10</c:v>
                </c:pt>
                <c:pt idx="1">
                  <c:v>2010-11</c:v>
                </c:pt>
                <c:pt idx="2">
                  <c:v>2011-12</c:v>
                </c:pt>
                <c:pt idx="3">
                  <c:v>2012-13</c:v>
                </c:pt>
                <c:pt idx="4">
                  <c:v>2013-14</c:v>
                </c:pt>
              </c:strCache>
            </c:strRef>
          </c:cat>
          <c:val>
            <c:numRef>
              <c:f>'Table 1.3 AJC'!$B$43:$F$43</c:f>
              <c:numCache>
                <c:formatCode>General</c:formatCode>
                <c:ptCount val="5"/>
                <c:pt idx="0">
                  <c:v>1.65501239312939</c:v>
                </c:pt>
                <c:pt idx="1">
                  <c:v>1.41074998072145</c:v>
                </c:pt>
                <c:pt idx="2">
                  <c:v>1.37157782066696</c:v>
                </c:pt>
                <c:pt idx="3">
                  <c:v>1.33206130806276</c:v>
                </c:pt>
                <c:pt idx="4">
                  <c:v>0</c:v>
                </c:pt>
              </c:numCache>
            </c:numRef>
          </c:val>
          <c:smooth val="0"/>
        </c:ser>
        <c:hiLowLines>
          <c:spPr>
            <a:ln>
              <a:noFill/>
            </a:ln>
          </c:spPr>
        </c:hiLowLines>
        <c:upDownBars>
          <c:gapWidth val="150"/>
          <c:upBars/>
          <c:downBars/>
        </c:upDownBars>
        <c:marker val="1"/>
        <c:axId val="68084611"/>
        <c:axId val="94120401"/>
      </c:lineChart>
      <c:catAx>
        <c:axId val="68084611"/>
        <c:scaling>
          <c:orientation val="minMax"/>
        </c:scaling>
        <c:delete val="0"/>
        <c:axPos val="b"/>
        <c:majorTickMark val="out"/>
        <c:minorTickMark val="none"/>
        <c:tickLblPos val="nextTo"/>
        <c:spPr>
          <a:ln>
            <a:solidFill>
              <a:srgbClr val="b3b3b3"/>
            </a:solidFill>
          </a:ln>
        </c:spPr>
        <c:crossAx val="94120401"/>
        <c:crosses val="autoZero"/>
        <c:auto val="1"/>
        <c:lblAlgn val="ctr"/>
        <c:lblOffset val="100"/>
      </c:catAx>
      <c:valAx>
        <c:axId val="94120401"/>
        <c:scaling>
          <c:orientation val="minMax"/>
          <c:max val="5.5"/>
          <c:min val="0"/>
        </c:scaling>
        <c:delete val="0"/>
        <c:axPos val="l"/>
        <c:majorGridlines>
          <c:spPr>
            <a:ln>
              <a:solidFill>
                <a:srgbClr val="b3b3b3"/>
              </a:solidFill>
            </a:ln>
          </c:spPr>
        </c:majorGridlines>
        <c:minorGridlines>
          <c:spPr>
            <a:ln>
              <a:solidFill>
                <a:srgbClr val="b3b3b3"/>
              </a:solidFill>
            </a:ln>
          </c:spPr>
        </c:minorGridlines>
        <c:title>
          <c:tx>
            <c:rich>
              <a:bodyPr/>
              <a:lstStyle/>
              <a:p>
                <a:pPr>
                  <a:defRPr/>
                </a:pPr>
                <a:r>
                  <a:rPr lang="en-GB" sz="900">
                    <a:latin typeface="Arial"/>
                  </a:rPr>
                  <a:t>Net expenditure / £ billion (real 2015-16 prices)</a:t>
                </a:r>
              </a:p>
            </c:rich>
          </c:tx>
          <c:layout/>
        </c:title>
        <c:majorTickMark val="out"/>
        <c:minorTickMark val="none"/>
        <c:tickLblPos val="nextTo"/>
        <c:spPr>
          <a:ln>
            <a:solidFill>
              <a:srgbClr val="b3b3b3"/>
            </a:solidFill>
          </a:ln>
        </c:spPr>
        <c:crossAx val="68084611"/>
        <c:crossesAt val="1"/>
        <c:majorUnit val="1"/>
        <c:minorUnit val="0.5"/>
      </c:valAx>
      <c:spPr>
        <a:noFill/>
        <a:ln>
          <a:solidFill>
            <a:srgbClr val="b3b3b3"/>
          </a:solidFill>
        </a:ln>
      </c:spPr>
    </c:plotArea>
    <c:legend>
      <c:spPr>
        <a:noFill/>
        <a:ln>
          <a:noFill/>
        </a:ln>
      </c:spPr>
    </c:legend>
    <c:plotVisOnly val="1"/>
  </c:chart>
  <c:spPr>
    <a:solidFill>
      <a:srgbClr val="ffffff"/>
    </a:solidFill>
    <a:ln>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clustered"/>
        <c:ser>
          <c:idx val="0"/>
          <c:order val="0"/>
          <c:tx>
            <c:strRef>
              <c:f>label 0</c:f>
              <c:strCache>
                <c:ptCount val="1"/>
                <c:pt idx="0">
                  <c:v>Net Revenue Expenditure per capita (£)</c:v>
                </c:pt>
              </c:strCache>
            </c:strRef>
          </c:tx>
          <c:spPr>
            <a:solidFill>
              <a:srgbClr val="3366ff"/>
            </a:solidFill>
            <a:ln w="25560">
              <a:noFill/>
            </a:ln>
          </c:spPr>
          <c:dLbls>
            <c:dLbl>
              <c:idx val="15"/>
              <c:spPr>
                <a:ln w="25560">
                  <a:solidFill>
                    <a:srgbClr val="FFFFFF"/>
                  </a:solidFill>
                </a:ln>
              </c:spPr>
              <c:dLblPos val="inEnd"/>
              <c:showLegendKey val="0"/>
              <c:showVal val="1"/>
              <c:showCatName val="0"/>
              <c:showSerName val="0"/>
              <c:showPercent val="0"/>
            </c:dLbl>
            <c:dLbl>
              <c:idx val="16"/>
              <c:spPr>
                <a:ln w="25560">
                  <a:solidFill>
                    <a:srgbClr val="FFFFFF"/>
                  </a:solidFill>
                </a:ln>
              </c:spPr>
              <c:dLblPos val="inEnd"/>
              <c:showLegendKey val="0"/>
              <c:showVal val="1"/>
              <c:showCatName val="0"/>
              <c:showSerName val="0"/>
              <c:showPercent val="0"/>
            </c:dLbl>
            <c:dLbl>
              <c:idx val="17"/>
              <c:spPr>
                <a:ln w="25560">
                  <a:solidFill>
                    <a:srgbClr val="FFFFFF"/>
                  </a:solidFill>
                </a:ln>
              </c:spPr>
              <c:dLblPos val="inEnd"/>
              <c:showLegendKey val="0"/>
              <c:showVal val="1"/>
              <c:showCatName val="0"/>
              <c:showSerName val="0"/>
              <c:showPercent val="0"/>
            </c:dLbl>
            <c:dLbl>
              <c:idx val="18"/>
              <c:spPr>
                <a:ln w="25560">
                  <a:solidFill>
                    <a:srgbClr val="FFFFFF"/>
                  </a:solidFill>
                </a:ln>
              </c:spPr>
              <c:dLblPos val="inEnd"/>
              <c:showLegendKey val="0"/>
              <c:showVal val="1"/>
              <c:showCatName val="0"/>
              <c:showSerName val="0"/>
              <c:showPercent val="0"/>
            </c:dLbl>
            <c:dLbl>
              <c:idx val="21"/>
              <c:spPr>
                <a:ln w="25560">
                  <a:solidFill>
                    <a:srgbClr val="FFFFFF"/>
                  </a:solidFill>
                </a:ln>
              </c:spPr>
              <c:dLblPos val="inEnd"/>
              <c:showLegendKey val="0"/>
              <c:showVal val="1"/>
              <c:showCatName val="0"/>
              <c:showSerName val="0"/>
              <c:showPercent val="0"/>
            </c:dLbl>
            <c:spPr>
              <a:ln w="25560">
                <a:solidFill>
                  <a:srgbClr val="FFFFFF"/>
                </a:solidFill>
              </a:ln>
            </c:spPr>
            <c:dLblPos val="inEnd"/>
            <c:showLegendKey val="0"/>
            <c:showVal val="1"/>
            <c:showCatName val="0"/>
            <c:showSerName val="0"/>
            <c:showPercent val="0"/>
          </c:dLbls>
          <c:cat>
            <c:strRef>
              <c:f>categories</c:f>
              <c:strCache>
                <c:ptCount val="33"/>
                <c:pt idx="0">
                  <c:v>Aberdeen City</c:v>
                </c:pt>
                <c:pt idx="1">
                  <c:v>Edinburgh, City of</c:v>
                </c:pt>
                <c:pt idx="2">
                  <c:v>Aberdeenshire</c:v>
                </c:pt>
                <c:pt idx="3">
                  <c:v>West Lothian</c:v>
                </c:pt>
                <c:pt idx="4">
                  <c:v>Moray</c:v>
                </c:pt>
                <c:pt idx="5">
                  <c:v>Perth &amp; Kinross</c:v>
                </c:pt>
                <c:pt idx="6">
                  <c:v>Fife</c:v>
                </c:pt>
                <c:pt idx="7">
                  <c:v>Midlothian</c:v>
                </c:pt>
                <c:pt idx="8">
                  <c:v>Angus</c:v>
                </c:pt>
                <c:pt idx="9">
                  <c:v>East Lothian</c:v>
                </c:pt>
                <c:pt idx="10">
                  <c:v>Falkirk</c:v>
                </c:pt>
                <c:pt idx="11">
                  <c:v>Renfrewshire</c:v>
                </c:pt>
                <c:pt idx="12">
                  <c:v>Clackmannanshire</c:v>
                </c:pt>
                <c:pt idx="13">
                  <c:v>South Ayrshire</c:v>
                </c:pt>
                <c:pt idx="14">
                  <c:v>Scottish Borders</c:v>
                </c:pt>
                <c:pt idx="15">
                  <c:v>East Dunbartonshire</c:v>
                </c:pt>
                <c:pt idx="16">
                  <c:v>Scotland</c:v>
                </c:pt>
                <c:pt idx="17">
                  <c:v>North Lanarkshire</c:v>
                </c:pt>
                <c:pt idx="18">
                  <c:v>East Ayrshire</c:v>
                </c:pt>
                <c:pt idx="19">
                  <c:v>Stirling</c:v>
                </c:pt>
                <c:pt idx="20">
                  <c:v>Dundee City</c:v>
                </c:pt>
                <c:pt idx="21">
                  <c:v>East Renfrewshire</c:v>
                </c:pt>
                <c:pt idx="22">
                  <c:v>South Lanarkshire</c:v>
                </c:pt>
                <c:pt idx="23">
                  <c:v>North Ayrshire</c:v>
                </c:pt>
                <c:pt idx="24">
                  <c:v>Dumfries &amp; Galloway</c:v>
                </c:pt>
                <c:pt idx="25">
                  <c:v>Highland</c:v>
                </c:pt>
                <c:pt idx="26">
                  <c:v>Glasgow City</c:v>
                </c:pt>
                <c:pt idx="27">
                  <c:v>Inverclyde</c:v>
                </c:pt>
                <c:pt idx="28">
                  <c:v>West Dunbartonshire</c:v>
                </c:pt>
                <c:pt idx="29">
                  <c:v>Argyll &amp; Bute</c:v>
                </c:pt>
                <c:pt idx="30">
                  <c:v>Shetland Islands</c:v>
                </c:pt>
                <c:pt idx="31">
                  <c:v>Orkney Islands</c:v>
                </c:pt>
                <c:pt idx="32">
                  <c:v>Eilean Siar</c:v>
                </c:pt>
              </c:strCache>
            </c:strRef>
          </c:cat>
          <c:val>
            <c:numRef>
              <c:f>0</c:f>
              <c:numCache>
                <c:formatCode>General</c:formatCode>
                <c:ptCount val="33"/>
                <c:pt idx="0">
                  <c:v>1787.84517384882</c:v>
                </c:pt>
                <c:pt idx="1">
                  <c:v>1930.47961015349</c:v>
                </c:pt>
                <c:pt idx="2">
                  <c:v>1962.28396206621</c:v>
                </c:pt>
                <c:pt idx="3">
                  <c:v>1969.3643790728</c:v>
                </c:pt>
                <c:pt idx="4">
                  <c:v>1977.6858217358</c:v>
                </c:pt>
                <c:pt idx="5">
                  <c:v>2031.05111845884</c:v>
                </c:pt>
                <c:pt idx="6">
                  <c:v>2038.01346452188</c:v>
                </c:pt>
                <c:pt idx="7">
                  <c:v>2038.72498795332</c:v>
                </c:pt>
                <c:pt idx="8">
                  <c:v>2048.90389533924</c:v>
                </c:pt>
                <c:pt idx="9">
                  <c:v>2053.33426577677</c:v>
                </c:pt>
                <c:pt idx="10">
                  <c:v>2095.85681508891</c:v>
                </c:pt>
                <c:pt idx="11">
                  <c:v>2127.65695314154</c:v>
                </c:pt>
                <c:pt idx="12">
                  <c:v>2137.34082599182</c:v>
                </c:pt>
                <c:pt idx="13">
                  <c:v>2146.15199715716</c:v>
                </c:pt>
                <c:pt idx="14">
                  <c:v>2166.69482842775</c:v>
                </c:pt>
                <c:pt idx="15">
                  <c:v>2172.55303682808</c:v>
                </c:pt>
                <c:pt idx="16">
                  <c:v>2191.35855997898</c:v>
                </c:pt>
                <c:pt idx="17">
                  <c:v>2203.50603272642</c:v>
                </c:pt>
                <c:pt idx="18">
                  <c:v>2228.32886651199</c:v>
                </c:pt>
                <c:pt idx="19">
                  <c:v>2229.81090073185</c:v>
                </c:pt>
                <c:pt idx="20">
                  <c:v>2264.12639841718</c:v>
                </c:pt>
                <c:pt idx="21">
                  <c:v>2295.27403918042</c:v>
                </c:pt>
                <c:pt idx="22">
                  <c:v>2295.55230654813</c:v>
                </c:pt>
                <c:pt idx="23">
                  <c:v>2298.98327117688</c:v>
                </c:pt>
                <c:pt idx="24">
                  <c:v>2333.8257802622</c:v>
                </c:pt>
                <c:pt idx="25">
                  <c:v>2401.31946693007</c:v>
                </c:pt>
                <c:pt idx="26">
                  <c:v>2416.4643400851</c:v>
                </c:pt>
                <c:pt idx="27">
                  <c:v>2430.01842452215</c:v>
                </c:pt>
                <c:pt idx="28">
                  <c:v>2462.34077336852</c:v>
                </c:pt>
                <c:pt idx="29">
                  <c:v>2831.37586875487</c:v>
                </c:pt>
                <c:pt idx="30">
                  <c:v>3347.93103448276</c:v>
                </c:pt>
                <c:pt idx="31">
                  <c:v>3569.58738989337</c:v>
                </c:pt>
                <c:pt idx="32">
                  <c:v>4319.84051746859</c:v>
                </c:pt>
              </c:numCache>
            </c:numRef>
          </c:val>
        </c:ser>
        <c:ser>
          <c:idx val="1"/>
          <c:order val="1"/>
          <c:spPr>
            <a:solidFill>
              <a:srgbClr val="ffffff"/>
            </a:solidFill>
            <a:ln>
              <a:noFill/>
            </a:ln>
          </c:spPr>
          <c:cat>
            <c:strRef>
              <c:f>categories</c:f>
              <c:strCache>
                <c:ptCount val="33"/>
                <c:pt idx="0">
                  <c:v>Aberdeen City</c:v>
                </c:pt>
                <c:pt idx="1">
                  <c:v>Edinburgh, City of</c:v>
                </c:pt>
                <c:pt idx="2">
                  <c:v>Aberdeenshire</c:v>
                </c:pt>
                <c:pt idx="3">
                  <c:v>West Lothian</c:v>
                </c:pt>
                <c:pt idx="4">
                  <c:v>Moray</c:v>
                </c:pt>
                <c:pt idx="5">
                  <c:v>Perth &amp; Kinross</c:v>
                </c:pt>
                <c:pt idx="6">
                  <c:v>Fife</c:v>
                </c:pt>
                <c:pt idx="7">
                  <c:v>Midlothian</c:v>
                </c:pt>
                <c:pt idx="8">
                  <c:v>Angus</c:v>
                </c:pt>
                <c:pt idx="9">
                  <c:v>East Lothian</c:v>
                </c:pt>
                <c:pt idx="10">
                  <c:v>Falkirk</c:v>
                </c:pt>
                <c:pt idx="11">
                  <c:v>Renfrewshire</c:v>
                </c:pt>
                <c:pt idx="12">
                  <c:v>Clackmannanshire</c:v>
                </c:pt>
                <c:pt idx="13">
                  <c:v>South Ayrshire</c:v>
                </c:pt>
                <c:pt idx="14">
                  <c:v>Scottish Borders</c:v>
                </c:pt>
                <c:pt idx="15">
                  <c:v>East Dunbartonshire</c:v>
                </c:pt>
                <c:pt idx="16">
                  <c:v>Scotland</c:v>
                </c:pt>
                <c:pt idx="17">
                  <c:v>North Lanarkshire</c:v>
                </c:pt>
                <c:pt idx="18">
                  <c:v>East Ayrshire</c:v>
                </c:pt>
                <c:pt idx="19">
                  <c:v>Stirling</c:v>
                </c:pt>
                <c:pt idx="20">
                  <c:v>Dundee City</c:v>
                </c:pt>
                <c:pt idx="21">
                  <c:v>East Renfrewshire</c:v>
                </c:pt>
                <c:pt idx="22">
                  <c:v>South Lanarkshire</c:v>
                </c:pt>
                <c:pt idx="23">
                  <c:v>North Ayrshire</c:v>
                </c:pt>
                <c:pt idx="24">
                  <c:v>Dumfries &amp; Galloway</c:v>
                </c:pt>
                <c:pt idx="25">
                  <c:v>Highland</c:v>
                </c:pt>
                <c:pt idx="26">
                  <c:v>Glasgow City</c:v>
                </c:pt>
                <c:pt idx="27">
                  <c:v>Inverclyde</c:v>
                </c:pt>
                <c:pt idx="28">
                  <c:v>West Dunbartonshire</c:v>
                </c:pt>
                <c:pt idx="29">
                  <c:v>Argyll &amp; Bute</c:v>
                </c:pt>
                <c:pt idx="30">
                  <c:v>Shetland Islands</c:v>
                </c:pt>
                <c:pt idx="31">
                  <c:v>Orkney Islands</c:v>
                </c:pt>
                <c:pt idx="32">
                  <c:v>Eilean Siar</c:v>
                </c:pt>
              </c:strCache>
            </c:strRef>
          </c:cat>
        </c:ser>
        <c:gapWidth val="10"/>
        <c:overlap val="0"/>
        <c:axId val="26014205"/>
        <c:axId val="49323650"/>
      </c:barChart>
      <c:catAx>
        <c:axId val="26014205"/>
        <c:scaling>
          <c:orientation val="maxMin"/>
        </c:scaling>
        <c:delete val="0"/>
        <c:axPos val="b"/>
        <c:majorTickMark val="out"/>
        <c:minorTickMark val="none"/>
        <c:tickLblPos val="nextTo"/>
        <c:spPr>
          <a:ln w="3240">
            <a:solidFill>
              <a:srgbClr val="000000"/>
            </a:solidFill>
            <a:round/>
          </a:ln>
        </c:spPr>
        <c:crossAx val="49323650"/>
        <c:crosses val="autoZero"/>
        <c:auto val="1"/>
        <c:lblAlgn val="ctr"/>
        <c:lblOffset val="100"/>
      </c:catAx>
      <c:valAx>
        <c:axId val="49323650"/>
        <c:scaling>
          <c:orientation val="minMax"/>
        </c:scaling>
        <c:delete val="0"/>
        <c:axPos val="l"/>
        <c:majorGridlines>
          <c:spPr>
            <a:ln w="12600">
              <a:solidFill>
                <a:srgbClr val="c0c0c0"/>
              </a:solidFill>
              <a:round/>
            </a:ln>
          </c:spPr>
        </c:majorGridlines>
        <c:majorTickMark val="out"/>
        <c:minorTickMark val="none"/>
        <c:tickLblPos val="nextTo"/>
        <c:spPr>
          <a:ln w="9720">
            <a:noFill/>
          </a:ln>
        </c:spPr>
        <c:crossAx val="26014205"/>
        <c:crosses val="autoZero"/>
      </c:valAx>
      <c:spPr>
        <a:noFill/>
        <a:ln w="25560">
          <a:noFill/>
        </a:ln>
      </c:spPr>
    </c:plotArea>
    <c:plotVisOnly val="1"/>
  </c:chart>
  <c:spPr>
    <a:solidFill>
      <a:srgbClr val="ffffff"/>
    </a:solid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'Table 1.4'!$A$18</c:f>
              <c:strCache>
                <c:ptCount val="1"/>
                <c:pt idx="0">
                  <c:v>General Revenue Grant</c:v>
                </c:pt>
              </c:strCache>
            </c:strRef>
          </c:tx>
          <c:spPr>
            <a:solidFill>
              <a:srgbClr val="004586"/>
            </a:solidFill>
            <a:ln w="28800">
              <a:solidFill>
                <a:srgbClr val="004586"/>
              </a:solidFill>
              <a:round/>
            </a:ln>
          </c:spPr>
          <c:marker>
            <c:symbol val="square"/>
            <c:size val="8"/>
            <c:spPr>
              <a:solidFill>
                <a:srgbClr val="ee4000"/>
              </a:solidFill>
            </c:spPr>
          </c:marker>
          <c:dLbls>
            <c:showLegendKey val="0"/>
            <c:showVal val="0"/>
            <c:showCatName val="0"/>
            <c:showSerName val="0"/>
            <c:showPercent val="0"/>
          </c:dLbls>
          <c:cat>
            <c:strRef>
              <c:f>'Table 1.4'!$B$17:$F$17</c:f>
              <c:strCache>
                <c:ptCount val="5"/>
                <c:pt idx="0">
                  <c:v>2009-10</c:v>
                </c:pt>
                <c:pt idx="1">
                  <c:v>2010-11</c:v>
                </c:pt>
                <c:pt idx="2">
                  <c:v>2011-12</c:v>
                </c:pt>
                <c:pt idx="3">
                  <c:v>2012-13</c:v>
                </c:pt>
                <c:pt idx="4">
                  <c:v>2013-14</c:v>
                </c:pt>
              </c:strCache>
            </c:strRef>
          </c:cat>
          <c:val>
            <c:numRef>
              <c:f>'Table 1.4'!$B$18:$F$18</c:f>
              <c:numCache>
                <c:formatCode>General</c:formatCode>
                <c:ptCount val="5"/>
                <c:pt idx="0">
                  <c:v>8.67682620053612</c:v>
                </c:pt>
                <c:pt idx="1">
                  <c:v>8.85046129080631</c:v>
                </c:pt>
                <c:pt idx="2">
                  <c:v>8.33040707460607</c:v>
                </c:pt>
                <c:pt idx="3">
                  <c:v>8.17295867018799</c:v>
                </c:pt>
                <c:pt idx="4">
                  <c:v>7.43055916988711</c:v>
                </c:pt>
              </c:numCache>
            </c:numRef>
          </c:val>
          <c:smooth val="0"/>
        </c:ser>
        <c:ser>
          <c:idx val="1"/>
          <c:order val="1"/>
          <c:tx>
            <c:strRef>
              <c:f>'Table 1.4'!$A$21</c:f>
              <c:strCache>
                <c:ptCount val="1"/>
                <c:pt idx="0">
                  <c:v>Non Domestic Rates</c:v>
                </c:pt>
              </c:strCache>
            </c:strRef>
          </c:tx>
          <c:spPr>
            <a:solidFill>
              <a:srgbClr val="579d1c"/>
            </a:solidFill>
            <a:ln w="28800">
              <a:solidFill>
                <a:srgbClr val="579d1c"/>
              </a:solidFill>
              <a:round/>
            </a:ln>
          </c:spPr>
          <c:marker>
            <c:symbol val="triangle"/>
            <c:size val="8"/>
            <c:spPr>
              <a:solidFill>
                <a:srgbClr val="ee4000"/>
              </a:solidFill>
            </c:spPr>
          </c:marker>
          <c:dLbls>
            <c:showLegendKey val="0"/>
            <c:showVal val="0"/>
            <c:showCatName val="0"/>
            <c:showSerName val="0"/>
            <c:showPercent val="0"/>
          </c:dLbls>
          <c:cat>
            <c:strRef>
              <c:f>'Table 1.4'!$B$17:$F$17</c:f>
              <c:strCache>
                <c:ptCount val="5"/>
                <c:pt idx="0">
                  <c:v>2009-10</c:v>
                </c:pt>
                <c:pt idx="1">
                  <c:v>2010-11</c:v>
                </c:pt>
                <c:pt idx="2">
                  <c:v>2011-12</c:v>
                </c:pt>
                <c:pt idx="3">
                  <c:v>2012-13</c:v>
                </c:pt>
                <c:pt idx="4">
                  <c:v>2013-14</c:v>
                </c:pt>
              </c:strCache>
            </c:strRef>
          </c:cat>
          <c:val>
            <c:numRef>
              <c:f>'Table 1.4'!$B$21:$F$21</c:f>
              <c:numCache>
                <c:formatCode>General</c:formatCode>
                <c:ptCount val="5"/>
                <c:pt idx="0">
                  <c:v>2.42193497854313</c:v>
                </c:pt>
                <c:pt idx="1">
                  <c:v>2.24611729928885</c:v>
                </c:pt>
                <c:pt idx="2">
                  <c:v>2.33346832879832</c:v>
                </c:pt>
                <c:pt idx="3">
                  <c:v>2.37655429547926</c:v>
                </c:pt>
                <c:pt idx="4">
                  <c:v>2.50442747162462</c:v>
                </c:pt>
              </c:numCache>
            </c:numRef>
          </c:val>
          <c:smooth val="0"/>
        </c:ser>
        <c:ser>
          <c:idx val="2"/>
          <c:order val="2"/>
          <c:tx>
            <c:strRef>
              <c:f>'Table 1.4'!$A$19</c:f>
              <c:strCache>
                <c:ptCount val="1"/>
                <c:pt idx="0">
                  <c:v>Council Tax</c:v>
                </c:pt>
              </c:strCache>
            </c:strRef>
          </c:tx>
          <c:spPr>
            <a:solidFill>
              <a:srgbClr val="ff420e"/>
            </a:solidFill>
            <a:ln w="28800">
              <a:solidFill>
                <a:srgbClr val="ff420e"/>
              </a:solidFill>
              <a:round/>
            </a:ln>
          </c:spPr>
          <c:marker>
            <c:symbol val="diamond"/>
            <c:size val="8"/>
            <c:spPr>
              <a:solidFill>
                <a:srgbClr val="ee4000"/>
              </a:solidFill>
            </c:spPr>
          </c:marker>
          <c:dLbls>
            <c:showLegendKey val="0"/>
            <c:showVal val="0"/>
            <c:showCatName val="0"/>
            <c:showSerName val="0"/>
            <c:showPercent val="0"/>
          </c:dLbls>
          <c:cat>
            <c:strRef>
              <c:f>'Table 1.4'!$B$17:$F$17</c:f>
              <c:strCache>
                <c:ptCount val="5"/>
                <c:pt idx="0">
                  <c:v>2009-10</c:v>
                </c:pt>
                <c:pt idx="1">
                  <c:v>2010-11</c:v>
                </c:pt>
                <c:pt idx="2">
                  <c:v>2011-12</c:v>
                </c:pt>
                <c:pt idx="3">
                  <c:v>2012-13</c:v>
                </c:pt>
                <c:pt idx="4">
                  <c:v>2013-14</c:v>
                </c:pt>
              </c:strCache>
            </c:strRef>
          </c:cat>
          <c:val>
            <c:numRef>
              <c:f>'Table 1.4'!$B$19:$F$19</c:f>
              <c:numCache>
                <c:formatCode>General</c:formatCode>
                <c:ptCount val="5"/>
                <c:pt idx="0">
                  <c:v>2.13615649497501</c:v>
                </c:pt>
                <c:pt idx="1">
                  <c:v>2.08862844229287</c:v>
                </c:pt>
                <c:pt idx="2">
                  <c:v>2.0599007150541</c:v>
                </c:pt>
                <c:pt idx="3">
                  <c:v>2.04471254311015</c:v>
                </c:pt>
                <c:pt idx="4">
                  <c:v>2.03748288348599</c:v>
                </c:pt>
              </c:numCache>
            </c:numRef>
          </c:val>
          <c:smooth val="0"/>
        </c:ser>
        <c:hiLowLines>
          <c:spPr>
            <a:ln>
              <a:noFill/>
            </a:ln>
          </c:spPr>
        </c:hiLowLines>
        <c:upDownBars>
          <c:gapWidth val="150"/>
          <c:upBars/>
          <c:downBars/>
        </c:upDownBars>
        <c:marker val="1"/>
        <c:axId val="72994932"/>
        <c:axId val="89085356"/>
      </c:lineChart>
      <c:catAx>
        <c:axId val="72994932"/>
        <c:scaling>
          <c:orientation val="minMax"/>
        </c:scaling>
        <c:delete val="0"/>
        <c:axPos val="b"/>
        <c:majorTickMark val="out"/>
        <c:minorTickMark val="none"/>
        <c:tickLblPos val="nextTo"/>
        <c:spPr>
          <a:ln>
            <a:solidFill>
              <a:srgbClr val="b3b3b3"/>
            </a:solidFill>
          </a:ln>
        </c:spPr>
        <c:crossAx val="89085356"/>
        <c:crosses val="autoZero"/>
        <c:auto val="1"/>
        <c:lblAlgn val="ctr"/>
        <c:lblOffset val="100"/>
      </c:catAx>
      <c:valAx>
        <c:axId val="89085356"/>
        <c:scaling>
          <c:orientation val="minMax"/>
        </c:scaling>
        <c:delete val="0"/>
        <c:axPos val="l"/>
        <c:majorGridlines>
          <c:spPr>
            <a:ln>
              <a:solidFill>
                <a:srgbClr val="b3b3b3"/>
              </a:solidFill>
            </a:ln>
          </c:spPr>
        </c:majorGridlines>
        <c:title>
          <c:tx>
            <c:rich>
              <a:bodyPr/>
              <a:lstStyle/>
              <a:p>
                <a:pPr>
                  <a:defRPr/>
                </a:pPr>
                <a:r>
                  <a:rPr lang="en-GB" sz="900">
                    <a:latin typeface="Arial"/>
                  </a:rPr>
                  <a:t>Revenue / £ billion (real 2015-16 prices)</a:t>
                </a:r>
              </a:p>
            </c:rich>
          </c:tx>
          <c:layout/>
        </c:title>
        <c:majorTickMark val="out"/>
        <c:minorTickMark val="none"/>
        <c:tickLblPos val="nextTo"/>
        <c:spPr>
          <a:ln>
            <a:solidFill>
              <a:srgbClr val="b3b3b3"/>
            </a:solidFill>
          </a:ln>
        </c:spPr>
        <c:crossAx val="72994932"/>
        <c:crossesAt val="1"/>
      </c:valAx>
      <c:spPr>
        <a:noFill/>
        <a:ln>
          <a:solidFill>
            <a:srgbClr val="b3b3b3"/>
          </a:solidFill>
        </a:ln>
      </c:spPr>
    </c:plotArea>
    <c:legend>
      <c:spPr>
        <a:noFill/>
        <a:ln>
          <a:noFill/>
        </a:ln>
      </c:spPr>
    </c:legend>
    <c:plotVisOnly val="1"/>
  </c:chart>
  <c:spPr>
    <a:solidFill>
      <a:srgbClr val="ffffff"/>
    </a:solidFill>
    <a:ln>
      <a:no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stacked"/>
        <c:ser>
          <c:idx val="0"/>
          <c:order val="0"/>
          <c:tx>
            <c:strRef>
              <c:f>label 0</c:f>
              <c:strCache>
                <c:ptCount val="1"/>
                <c:pt idx="0">
                  <c:v>General Revenue Funding</c:v>
                </c:pt>
              </c:strCache>
            </c:strRef>
          </c:tx>
          <c:spPr>
            <a:solidFill>
              <a:srgbClr val="3a5f8b"/>
            </a:solidFill>
            <a:ln>
              <a:solidFill>
                <a:srgbClr val="ffffff"/>
              </a:solidFill>
            </a:ln>
          </c:spPr>
          <c:dLbls>
            <c:dLblPos val="ct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0</c:f>
              <c:numCache>
                <c:formatCode>General</c:formatCode>
                <c:ptCount val="5"/>
                <c:pt idx="0">
                  <c:v>7756.689</c:v>
                </c:pt>
                <c:pt idx="1">
                  <c:v>8149.407</c:v>
                </c:pt>
                <c:pt idx="2">
                  <c:v>7789.67</c:v>
                </c:pt>
                <c:pt idx="3">
                  <c:v>7782.446</c:v>
                </c:pt>
                <c:pt idx="4">
                  <c:v>7224.57</c:v>
                </c:pt>
              </c:numCache>
            </c:numRef>
          </c:val>
        </c:ser>
        <c:ser>
          <c:idx val="1"/>
          <c:order val="1"/>
          <c:tx>
            <c:strRef>
              <c:f>label 1</c:f>
              <c:strCache>
                <c:ptCount val="1"/>
                <c:pt idx="0">
                  <c:v>Council Tax</c:v>
                </c:pt>
              </c:strCache>
            </c:strRef>
          </c:tx>
          <c:spPr>
            <a:solidFill>
              <a:srgbClr val="436ea1"/>
            </a:solidFill>
            <a:ln>
              <a:solidFill>
                <a:srgbClr val="ffffff"/>
              </a:solidFill>
            </a:ln>
          </c:spPr>
          <c:dLbls>
            <c:dLblPos val="ct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1</c:f>
              <c:numCache>
                <c:formatCode>General</c:formatCode>
                <c:ptCount val="5"/>
                <c:pt idx="0">
                  <c:v>1909.627</c:v>
                </c:pt>
                <c:pt idx="1">
                  <c:v>1923.186</c:v>
                </c:pt>
                <c:pt idx="2">
                  <c:v>1926.19</c:v>
                </c:pt>
                <c:pt idx="3">
                  <c:v>1947.014</c:v>
                </c:pt>
                <c:pt idx="4">
                  <c:v>1981</c:v>
                </c:pt>
              </c:numCache>
            </c:numRef>
          </c:val>
        </c:ser>
        <c:ser>
          <c:idx val="2"/>
          <c:order val="2"/>
          <c:tx>
            <c:strRef>
              <c:f>label 2</c:f>
              <c:strCache>
                <c:ptCount val="1"/>
                <c:pt idx="0">
                  <c:v>Council Tax Benefit Subsidy</c:v>
                </c:pt>
              </c:strCache>
            </c:strRef>
          </c:tx>
          <c:spPr>
            <a:solidFill>
              <a:srgbClr val="4b7bb4"/>
            </a:solidFill>
            <a:ln>
              <a:solidFill>
                <a:srgbClr val="ffffff"/>
              </a:solidFill>
            </a:ln>
          </c:spPr>
          <c:dLbls>
            <c:dLblPos val="ct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2</c:f>
              <c:numCache>
                <c:formatCode>General</c:formatCode>
                <c:ptCount val="5"/>
                <c:pt idx="0">
                  <c:v>368.381</c:v>
                </c:pt>
                <c:pt idx="1">
                  <c:v>375.142</c:v>
                </c:pt>
                <c:pt idx="2">
                  <c:v>375.706</c:v>
                </c:pt>
                <c:pt idx="3">
                  <c:v>370.805</c:v>
                </c:pt>
                <c:pt idx="4">
                  <c:v>0</c:v>
                </c:pt>
              </c:numCache>
            </c:numRef>
          </c:val>
        </c:ser>
        <c:ser>
          <c:idx val="3"/>
          <c:order val="3"/>
          <c:tx>
            <c:strRef>
              <c:f>label 3</c:f>
              <c:strCache>
                <c:ptCount val="1"/>
                <c:pt idx="0">
                  <c:v>Non Domestic Rates</c:v>
                </c:pt>
              </c:strCache>
            </c:strRef>
          </c:tx>
          <c:spPr>
            <a:solidFill>
              <a:srgbClr val="7394c4"/>
            </a:solidFill>
            <a:ln>
              <a:solidFill>
                <a:srgbClr val="ffffff"/>
              </a:solidFill>
            </a:ln>
          </c:spPr>
          <c:dLbls>
            <c:dLblPos val="ct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3</c:f>
              <c:numCache>
                <c:formatCode>General</c:formatCode>
                <c:ptCount val="5"/>
                <c:pt idx="0">
                  <c:v>2165.1</c:v>
                </c:pt>
                <c:pt idx="1">
                  <c:v>2068.2</c:v>
                </c:pt>
                <c:pt idx="2">
                  <c:v>2182</c:v>
                </c:pt>
                <c:pt idx="3">
                  <c:v>2263</c:v>
                </c:pt>
                <c:pt idx="4">
                  <c:v>2435</c:v>
                </c:pt>
              </c:numCache>
            </c:numRef>
          </c:val>
        </c:ser>
        <c:ser>
          <c:idx val="4"/>
          <c:order val="4"/>
          <c:tx>
            <c:strRef>
              <c:f>label 4</c:f>
              <c:strCache>
                <c:ptCount val="1"/>
                <c:pt idx="0">
                  <c:v>Sales, Rents, Fees &amp; Charges</c:v>
                </c:pt>
              </c:strCache>
            </c:strRef>
          </c:tx>
          <c:spPr>
            <a:solidFill>
              <a:srgbClr val="a1b3d3"/>
            </a:solidFill>
            <a:ln>
              <a:solidFill>
                <a:srgbClr val="ffffff"/>
              </a:solidFill>
            </a:ln>
          </c:spPr>
          <c:dLbls>
            <c:dLblPos val="ct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4</c:f>
              <c:numCache>
                <c:formatCode>General</c:formatCode>
                <c:ptCount val="5"/>
                <c:pt idx="0">
                  <c:v>2286.816</c:v>
                </c:pt>
                <c:pt idx="1">
                  <c:v>2179.038</c:v>
                </c:pt>
                <c:pt idx="2">
                  <c:v>2298.105</c:v>
                </c:pt>
                <c:pt idx="3">
                  <c:v>2340.997</c:v>
                </c:pt>
                <c:pt idx="4">
                  <c:v>2327.259</c:v>
                </c:pt>
              </c:numCache>
            </c:numRef>
          </c:val>
        </c:ser>
        <c:ser>
          <c:idx val="5"/>
          <c:order val="5"/>
          <c:tx>
            <c:strRef>
              <c:f>label 5</c:f>
              <c:strCache>
                <c:ptCount val="1"/>
                <c:pt idx="0">
                  <c:v>Other Income</c:v>
                </c:pt>
              </c:strCache>
            </c:strRef>
          </c:tx>
          <c:spPr>
            <a:solidFill>
              <a:srgbClr val="c2cce1"/>
            </a:solidFill>
            <a:ln>
              <a:solidFill>
                <a:srgbClr val="ffffff"/>
              </a:solidFill>
            </a:ln>
          </c:spPr>
          <c:dLbls>
            <c:dLblPos val="ctr"/>
            <c:showLegendKey val="0"/>
            <c:showVal val="0"/>
            <c:showCatName val="0"/>
            <c:showSerName val="0"/>
            <c:showPercent val="0"/>
          </c:dLbls>
          <c:cat>
            <c:strRef>
              <c:f>categories</c:f>
              <c:strCache>
                <c:ptCount val="5"/>
                <c:pt idx="0">
                  <c:v>2009-10</c:v>
                </c:pt>
                <c:pt idx="1">
                  <c:v>2010-11</c:v>
                </c:pt>
                <c:pt idx="2">
                  <c:v>2011-12</c:v>
                </c:pt>
                <c:pt idx="3">
                  <c:v>2012-13</c:v>
                </c:pt>
                <c:pt idx="4">
                  <c:v>2013-14</c:v>
                </c:pt>
              </c:strCache>
            </c:strRef>
          </c:cat>
          <c:val>
            <c:numRef>
              <c:f>5</c:f>
              <c:numCache>
                <c:formatCode>General</c:formatCode>
                <c:ptCount val="5"/>
                <c:pt idx="0">
                  <c:v>3399.546</c:v>
                </c:pt>
                <c:pt idx="1">
                  <c:v>3356.90983</c:v>
                </c:pt>
                <c:pt idx="2">
                  <c:v>3307.747</c:v>
                </c:pt>
                <c:pt idx="3">
                  <c:v>3246.141</c:v>
                </c:pt>
                <c:pt idx="4">
                  <c:v>2513.487</c:v>
                </c:pt>
              </c:numCache>
            </c:numRef>
          </c:val>
        </c:ser>
        <c:ser>
          <c:idx val="6"/>
          <c:order val="6"/>
          <c:spPr>
            <a:solidFill>
              <a:srgbClr val="4f81bd"/>
            </a:solidFill>
            <a:ln>
              <a:noFill/>
            </a:ln>
          </c:spPr>
          <c:cat>
            <c:strRef>
              <c:f>categories</c:f>
              <c:strCache>
                <c:ptCount val="5"/>
                <c:pt idx="0">
                  <c:v>2009-10</c:v>
                </c:pt>
                <c:pt idx="1">
                  <c:v>2010-11</c:v>
                </c:pt>
                <c:pt idx="2">
                  <c:v>2011-12</c:v>
                </c:pt>
                <c:pt idx="3">
                  <c:v>2012-13</c:v>
                </c:pt>
                <c:pt idx="4">
                  <c:v>2013-14</c:v>
                </c:pt>
              </c:strCache>
            </c:strRef>
          </c:cat>
        </c:ser>
        <c:gapWidth val="10"/>
        <c:overlap val="100"/>
        <c:axId val="52966379"/>
        <c:axId val="22631624"/>
      </c:barChart>
      <c:catAx>
        <c:axId val="52966379"/>
        <c:scaling>
          <c:orientation val="minMax"/>
        </c:scaling>
        <c:delete val="0"/>
        <c:axPos val="b"/>
        <c:majorTickMark val="out"/>
        <c:minorTickMark val="none"/>
        <c:tickLblPos val="nextTo"/>
        <c:spPr>
          <a:ln w="9360">
            <a:solidFill>
              <a:srgbClr val="878787"/>
            </a:solidFill>
            <a:round/>
          </a:ln>
        </c:spPr>
        <c:crossAx val="22631624"/>
        <c:crosses val="autoZero"/>
        <c:auto val="1"/>
        <c:lblAlgn val="ctr"/>
        <c:lblOffset val="100"/>
      </c:catAx>
      <c:valAx>
        <c:axId val="22631624"/>
        <c:scaling>
          <c:orientation val="minMax"/>
        </c:scaling>
        <c:delete val="0"/>
        <c:axPos val="l"/>
        <c:majorGridlines>
          <c:spPr>
            <a:ln w="9360">
              <a:solidFill>
                <a:srgbClr val="878787"/>
              </a:solidFill>
              <a:round/>
            </a:ln>
          </c:spPr>
        </c:majorGridlines>
        <c:majorTickMark val="out"/>
        <c:minorTickMark val="none"/>
        <c:tickLblPos val="nextTo"/>
        <c:spPr>
          <a:ln w="9360">
            <a:solidFill>
              <a:srgbClr val="878787"/>
            </a:solidFill>
            <a:round/>
          </a:ln>
        </c:spPr>
        <c:crossAx val="52966379"/>
        <c:crosses val="autoZero"/>
      </c:valAx>
      <c:spPr>
        <a:solidFill>
          <a:srgbClr val="ffffff"/>
        </a:solidFill>
        <a:ln>
          <a:noFill/>
        </a:ln>
      </c:spPr>
    </c:plotArea>
    <c:legend>
      <c:spPr>
        <a:noFill/>
        <a:ln>
          <a:noFill/>
        </a:ln>
      </c:spPr>
    </c:legend>
    <c:plotVisOnly val="1"/>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
</Relationships>
</file>

<file path=xl/drawings/_rels/drawing10.xml.rels><?xml version="1.0" encoding="UTF-8"?>
<Relationships xmlns="http://schemas.openxmlformats.org/package/2006/relationships"><Relationship Id="rId1" Type="http://schemas.openxmlformats.org/officeDocument/2006/relationships/chart" Target="../charts/chart13.xml"/>
</Relationships>
</file>

<file path=xl/drawings/_rels/drawing11.xml.rels><?xml version="1.0" encoding="UTF-8"?>
<Relationships xmlns="http://schemas.openxmlformats.org/package/2006/relationships"><Relationship Id="rId1" Type="http://schemas.openxmlformats.org/officeDocument/2006/relationships/chart" Target="../charts/chart14.xml"/>
</Relationships>
</file>

<file path=xl/drawings/_rels/drawing12.xml.rels><?xml version="1.0" encoding="UTF-8"?>
<Relationships xmlns="http://schemas.openxmlformats.org/package/2006/relationships"><Relationship Id="rId1" Type="http://schemas.openxmlformats.org/officeDocument/2006/relationships/chart" Target="../charts/chart15.xml"/>
</Relationships>
</file>

<file path=xl/drawings/_rels/drawing13.xml.rels><?xml version="1.0" encoding="UTF-8"?>
<Relationships xmlns="http://schemas.openxmlformats.org/package/2006/relationships"><Relationship Id="rId1" Type="http://schemas.openxmlformats.org/officeDocument/2006/relationships/chart" Target="../charts/chart16.xml"/>
</Relationships>
</file>

<file path=xl/drawings/_rels/drawing14.xml.rels><?xml version="1.0" encoding="UTF-8"?>
<Relationships xmlns="http://schemas.openxmlformats.org/package/2006/relationships"><Relationship Id="rId1" Type="http://schemas.openxmlformats.org/officeDocument/2006/relationships/chart" Target="../charts/chart17.xml"/>
</Relationships>
</file>

<file path=xl/drawings/_rels/drawing15.xml.rels><?xml version="1.0" encoding="UTF-8"?>
<Relationships xmlns="http://schemas.openxmlformats.org/package/2006/relationships"><Relationship Id="rId1" Type="http://schemas.openxmlformats.org/officeDocument/2006/relationships/image" Target="../media/image3.jpeg"/>
</Relationships>
</file>

<file path=xl/drawings/_rels/drawing16.xml.rels><?xml version="1.0" encoding="UTF-8"?>
<Relationships xmlns="http://schemas.openxmlformats.org/package/2006/relationships"><Relationship Id="rId1" Type="http://schemas.openxmlformats.org/officeDocument/2006/relationships/chart" Target="../charts/chart18.xml"/>
</Relationships>
</file>

<file path=xl/drawings/_rels/drawing17.xml.rels><?xml version="1.0" encoding="UTF-8"?>
<Relationships xmlns="http://schemas.openxmlformats.org/package/2006/relationships"><Relationship Id="rId1" Type="http://schemas.openxmlformats.org/officeDocument/2006/relationships/chart" Target="../charts/chart19.xml"/>
</Relationships>
</file>

<file path=xl/drawings/_rels/drawing2.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
</Relationships>
</file>

<file path=xl/drawings/_rels/drawing3.xml.rels><?xml version="1.0" encoding="UTF-8"?>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
</Relationships>
</file>

<file path=xl/drawings/_rels/drawing4.xml.rels><?xml version="1.0" encoding="UTF-8"?>
<Relationships xmlns="http://schemas.openxmlformats.org/package/2006/relationships"><Relationship Id="rId1" Type="http://schemas.openxmlformats.org/officeDocument/2006/relationships/chart" Target="../charts/chart7.xml"/>
</Relationships>
</file>

<file path=xl/drawings/_rels/drawing5.xml.rels><?xml version="1.0" encoding="UTF-8"?>
<Relationships xmlns="http://schemas.openxmlformats.org/package/2006/relationships"><Relationship Id="rId1" Type="http://schemas.openxmlformats.org/officeDocument/2006/relationships/chart" Target="../charts/chart8.xml"/>
</Relationships>
</file>

<file path=xl/drawings/_rels/drawing6.xml.rels><?xml version="1.0" encoding="UTF-8"?>
<Relationships xmlns="http://schemas.openxmlformats.org/package/2006/relationships"><Relationship Id="rId1" Type="http://schemas.openxmlformats.org/officeDocument/2006/relationships/chart" Target="../charts/chart9.xml"/>
</Relationships>
</file>

<file path=xl/drawings/_rels/drawing7.xml.rels><?xml version="1.0" encoding="UTF-8"?>
<Relationships xmlns="http://schemas.openxmlformats.org/package/2006/relationships"><Relationship Id="rId1" Type="http://schemas.openxmlformats.org/officeDocument/2006/relationships/chart" Target="../charts/chart10.xml"/>
</Relationships>
</file>

<file path=xl/drawings/_rels/drawing8.xml.rels><?xml version="1.0" encoding="UTF-8"?>
<Relationships xmlns="http://schemas.openxmlformats.org/package/2006/relationships"><Relationship Id="rId1" Type="http://schemas.openxmlformats.org/officeDocument/2006/relationships/chart" Target="../charts/chart11.xml"/>
</Relationships>
</file>

<file path=xl/drawings/_rels/drawing9.xml.rels><?xml version="1.0" encoding="UTF-8"?>
<Relationships xmlns="http://schemas.openxmlformats.org/package/2006/relationships"><Relationship Id="rId1"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27000</xdr:colOff>
      <xdr:row>0</xdr:row>
      <xdr:rowOff>38520</xdr:rowOff>
    </xdr:from>
    <xdr:to>
      <xdr:col>0</xdr:col>
      <xdr:colOff>-11796120</xdr:colOff>
      <xdr:row>2</xdr:row>
      <xdr:rowOff>37440</xdr:rowOff>
    </xdr:to>
    <xdr:pic>
      <xdr:nvPicPr>
        <xdr:cNvPr id="0" name="Picture 1" descr=""/>
        <xdr:cNvPicPr/>
      </xdr:nvPicPr>
      <xdr:blipFill>
        <a:blip r:embed="rId1"/>
        <a:stretch/>
      </xdr:blipFill>
      <xdr:spPr>
        <a:xfrm>
          <a:off x="27000" y="38520"/>
          <a:ext cx="360000" cy="405000"/>
        </a:xfrm>
        <a:prstGeom prst="rect">
          <a:avLst/>
        </a:prstGeom>
        <a:ln>
          <a:noFill/>
        </a:ln>
      </xdr:spPr>
    </xdr:pic>
    <xdr:clientData/>
  </xdr:twoCellAnchor>
  <xdr:twoCellAnchor editAs="oneCell">
    <xdr:from>
      <xdr:col>5</xdr:col>
      <xdr:colOff>221760</xdr:colOff>
      <xdr:row>0</xdr:row>
      <xdr:rowOff>116280</xdr:rowOff>
    </xdr:from>
    <xdr:to>
      <xdr:col>6</xdr:col>
      <xdr:colOff>417240</xdr:colOff>
      <xdr:row>4</xdr:row>
      <xdr:rowOff>136440</xdr:rowOff>
    </xdr:to>
    <xdr:pic>
      <xdr:nvPicPr>
        <xdr:cNvPr id="1" name="Picture 2" descr=""/>
        <xdr:cNvPicPr/>
      </xdr:nvPicPr>
      <xdr:blipFill>
        <a:blip r:embed="rId2"/>
        <a:stretch/>
      </xdr:blipFill>
      <xdr:spPr>
        <a:xfrm>
          <a:off x="6705720" y="116280"/>
          <a:ext cx="841680" cy="74124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26280</xdr:colOff>
      <xdr:row>5</xdr:row>
      <xdr:rowOff>140400</xdr:rowOff>
    </xdr:from>
    <xdr:to>
      <xdr:col>16</xdr:col>
      <xdr:colOff>596880</xdr:colOff>
      <xdr:row>38</xdr:row>
      <xdr:rowOff>109800</xdr:rowOff>
    </xdr:to>
    <xdr:graphicFrame>
      <xdr:nvGraphicFramePr>
        <xdr:cNvPr id="14" name=""/>
        <xdr:cNvGraphicFramePr/>
      </xdr:nvGraphicFramePr>
      <xdr:xfrm>
        <a:off x="8288640" y="1067400"/>
        <a:ext cx="5554080" cy="5333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33840</xdr:colOff>
      <xdr:row>2</xdr:row>
      <xdr:rowOff>302040</xdr:rowOff>
    </xdr:from>
    <xdr:to>
      <xdr:col>18</xdr:col>
      <xdr:colOff>185760</xdr:colOff>
      <xdr:row>34</xdr:row>
      <xdr:rowOff>83520</xdr:rowOff>
    </xdr:to>
    <xdr:graphicFrame>
      <xdr:nvGraphicFramePr>
        <xdr:cNvPr id="15" name=""/>
        <xdr:cNvGraphicFramePr/>
      </xdr:nvGraphicFramePr>
      <xdr:xfrm>
        <a:off x="8199000" y="657360"/>
        <a:ext cx="5758560" cy="5277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55440</xdr:colOff>
      <xdr:row>2</xdr:row>
      <xdr:rowOff>1800</xdr:rowOff>
    </xdr:from>
    <xdr:to>
      <xdr:col>6</xdr:col>
      <xdr:colOff>579600</xdr:colOff>
      <xdr:row>33</xdr:row>
      <xdr:rowOff>19800</xdr:rowOff>
    </xdr:to>
    <xdr:graphicFrame>
      <xdr:nvGraphicFramePr>
        <xdr:cNvPr id="16" name="Chart 3"/>
        <xdr:cNvGraphicFramePr/>
      </xdr:nvGraphicFramePr>
      <xdr:xfrm>
        <a:off x="55440" y="344520"/>
        <a:ext cx="6802200" cy="4742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65160</xdr:colOff>
      <xdr:row>1</xdr:row>
      <xdr:rowOff>162360</xdr:rowOff>
    </xdr:from>
    <xdr:to>
      <xdr:col>7</xdr:col>
      <xdr:colOff>26640</xdr:colOff>
      <xdr:row>30</xdr:row>
      <xdr:rowOff>138960</xdr:rowOff>
    </xdr:to>
    <xdr:graphicFrame>
      <xdr:nvGraphicFramePr>
        <xdr:cNvPr id="17" name="Chart 2"/>
        <xdr:cNvGraphicFramePr/>
      </xdr:nvGraphicFramePr>
      <xdr:xfrm>
        <a:off x="65160" y="314640"/>
        <a:ext cx="6862320" cy="44341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180720</xdr:colOff>
      <xdr:row>2</xdr:row>
      <xdr:rowOff>97200</xdr:rowOff>
    </xdr:from>
    <xdr:to>
      <xdr:col>15</xdr:col>
      <xdr:colOff>551880</xdr:colOff>
      <xdr:row>38</xdr:row>
      <xdr:rowOff>56880</xdr:rowOff>
    </xdr:to>
    <xdr:graphicFrame>
      <xdr:nvGraphicFramePr>
        <xdr:cNvPr id="18" name="Object 3"/>
        <xdr:cNvGraphicFramePr/>
      </xdr:nvGraphicFramePr>
      <xdr:xfrm>
        <a:off x="4882680" y="414360"/>
        <a:ext cx="5977440" cy="59670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27000</xdr:colOff>
      <xdr:row>1</xdr:row>
      <xdr:rowOff>143280</xdr:rowOff>
    </xdr:from>
    <xdr:to>
      <xdr:col>9</xdr:col>
      <xdr:colOff>421560</xdr:colOff>
      <xdr:row>53</xdr:row>
      <xdr:rowOff>43920</xdr:rowOff>
    </xdr:to>
    <xdr:pic>
      <xdr:nvPicPr>
        <xdr:cNvPr id="19" name="Picture 1" descr=""/>
        <xdr:cNvPicPr/>
      </xdr:nvPicPr>
      <xdr:blipFill>
        <a:blip r:embed="rId1"/>
        <a:stretch/>
      </xdr:blipFill>
      <xdr:spPr>
        <a:xfrm>
          <a:off x="27000" y="295560"/>
          <a:ext cx="6000840" cy="782532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20</xdr:col>
      <xdr:colOff>36720</xdr:colOff>
      <xdr:row>37</xdr:row>
      <xdr:rowOff>34920</xdr:rowOff>
    </xdr:from>
    <xdr:to>
      <xdr:col>29</xdr:col>
      <xdr:colOff>190080</xdr:colOff>
      <xdr:row>71</xdr:row>
      <xdr:rowOff>126000</xdr:rowOff>
    </xdr:to>
    <xdr:graphicFrame>
      <xdr:nvGraphicFramePr>
        <xdr:cNvPr id="20" name=""/>
        <xdr:cNvGraphicFramePr/>
      </xdr:nvGraphicFramePr>
      <xdr:xfrm>
        <a:off x="14244120" y="6344280"/>
        <a:ext cx="5759640" cy="5741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82080</xdr:colOff>
      <xdr:row>0</xdr:row>
      <xdr:rowOff>180000</xdr:rowOff>
    </xdr:from>
    <xdr:to>
      <xdr:col>15</xdr:col>
      <xdr:colOff>152280</xdr:colOff>
      <xdr:row>13</xdr:row>
      <xdr:rowOff>16200</xdr:rowOff>
    </xdr:to>
    <xdr:graphicFrame>
      <xdr:nvGraphicFramePr>
        <xdr:cNvPr id="21" name=""/>
        <xdr:cNvGraphicFramePr/>
      </xdr:nvGraphicFramePr>
      <xdr:xfrm>
        <a:off x="7363440" y="180000"/>
        <a:ext cx="5759640" cy="3239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647280</xdr:colOff>
      <xdr:row>4</xdr:row>
      <xdr:rowOff>12240</xdr:rowOff>
    </xdr:from>
    <xdr:to>
      <xdr:col>15</xdr:col>
      <xdr:colOff>717120</xdr:colOff>
      <xdr:row>22</xdr:row>
      <xdr:rowOff>101880</xdr:rowOff>
    </xdr:to>
    <xdr:graphicFrame>
      <xdr:nvGraphicFramePr>
        <xdr:cNvPr id="2" name=""/>
        <xdr:cNvGraphicFramePr/>
      </xdr:nvGraphicFramePr>
      <xdr:xfrm>
        <a:off x="8794080" y="662400"/>
        <a:ext cx="5759640" cy="3239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536400</xdr:colOff>
      <xdr:row>20</xdr:row>
      <xdr:rowOff>148680</xdr:rowOff>
    </xdr:from>
    <xdr:to>
      <xdr:col>20</xdr:col>
      <xdr:colOff>606240</xdr:colOff>
      <xdr:row>36</xdr:row>
      <xdr:rowOff>534960</xdr:rowOff>
    </xdr:to>
    <xdr:graphicFrame>
      <xdr:nvGraphicFramePr>
        <xdr:cNvPr id="3" name=""/>
        <xdr:cNvGraphicFramePr/>
      </xdr:nvGraphicFramePr>
      <xdr:xfrm>
        <a:off x="12747240" y="3483360"/>
        <a:ext cx="5759640" cy="32396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72360</xdr:colOff>
      <xdr:row>32</xdr:row>
      <xdr:rowOff>122760</xdr:rowOff>
    </xdr:from>
    <xdr:to>
      <xdr:col>15</xdr:col>
      <xdr:colOff>142200</xdr:colOff>
      <xdr:row>50</xdr:row>
      <xdr:rowOff>11520</xdr:rowOff>
    </xdr:to>
    <xdr:graphicFrame>
      <xdr:nvGraphicFramePr>
        <xdr:cNvPr id="4" name=""/>
        <xdr:cNvGraphicFramePr/>
      </xdr:nvGraphicFramePr>
      <xdr:xfrm>
        <a:off x="8219160" y="5660280"/>
        <a:ext cx="5759640" cy="32396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36360</xdr:colOff>
      <xdr:row>58</xdr:row>
      <xdr:rowOff>94680</xdr:rowOff>
    </xdr:from>
    <xdr:to>
      <xdr:col>9</xdr:col>
      <xdr:colOff>717120</xdr:colOff>
      <xdr:row>78</xdr:row>
      <xdr:rowOff>83160</xdr:rowOff>
    </xdr:to>
    <xdr:graphicFrame>
      <xdr:nvGraphicFramePr>
        <xdr:cNvPr id="5" name=""/>
        <xdr:cNvGraphicFramePr/>
      </xdr:nvGraphicFramePr>
      <xdr:xfrm>
        <a:off x="3917160" y="10283760"/>
        <a:ext cx="5759640" cy="32396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12</xdr:col>
      <xdr:colOff>395280</xdr:colOff>
      <xdr:row>17</xdr:row>
      <xdr:rowOff>68400</xdr:rowOff>
    </xdr:from>
    <xdr:to>
      <xdr:col>21</xdr:col>
      <xdr:colOff>548640</xdr:colOff>
      <xdr:row>35</xdr:row>
      <xdr:rowOff>3960</xdr:rowOff>
    </xdr:to>
    <xdr:graphicFrame>
      <xdr:nvGraphicFramePr>
        <xdr:cNvPr id="6" name=""/>
        <xdr:cNvGraphicFramePr/>
      </xdr:nvGraphicFramePr>
      <xdr:xfrm>
        <a:off x="9729720" y="2927520"/>
        <a:ext cx="5759640" cy="3239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307440</xdr:colOff>
      <xdr:row>19</xdr:row>
      <xdr:rowOff>75600</xdr:rowOff>
    </xdr:from>
    <xdr:to>
      <xdr:col>20</xdr:col>
      <xdr:colOff>460440</xdr:colOff>
      <xdr:row>37</xdr:row>
      <xdr:rowOff>144000</xdr:rowOff>
    </xdr:to>
    <xdr:graphicFrame>
      <xdr:nvGraphicFramePr>
        <xdr:cNvPr id="7" name=""/>
        <xdr:cNvGraphicFramePr/>
      </xdr:nvGraphicFramePr>
      <xdr:xfrm>
        <a:off x="9018720" y="3392640"/>
        <a:ext cx="5759640" cy="32396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103320</xdr:colOff>
      <xdr:row>2</xdr:row>
      <xdr:rowOff>97200</xdr:rowOff>
    </xdr:from>
    <xdr:to>
      <xdr:col>17</xdr:col>
      <xdr:colOff>89640</xdr:colOff>
      <xdr:row>39</xdr:row>
      <xdr:rowOff>151560</xdr:rowOff>
    </xdr:to>
    <xdr:graphicFrame>
      <xdr:nvGraphicFramePr>
        <xdr:cNvPr id="8" name="Object 3"/>
        <xdr:cNvGraphicFramePr/>
      </xdr:nvGraphicFramePr>
      <xdr:xfrm>
        <a:off x="5793480" y="414360"/>
        <a:ext cx="6215400" cy="6106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10</xdr:col>
      <xdr:colOff>268920</xdr:colOff>
      <xdr:row>10</xdr:row>
      <xdr:rowOff>95400</xdr:rowOff>
    </xdr:from>
    <xdr:to>
      <xdr:col>19</xdr:col>
      <xdr:colOff>421920</xdr:colOff>
      <xdr:row>28</xdr:row>
      <xdr:rowOff>10800</xdr:rowOff>
    </xdr:to>
    <xdr:graphicFrame>
      <xdr:nvGraphicFramePr>
        <xdr:cNvPr id="9" name=""/>
        <xdr:cNvGraphicFramePr/>
      </xdr:nvGraphicFramePr>
      <xdr:xfrm>
        <a:off x="9112320" y="1720800"/>
        <a:ext cx="5759640" cy="3239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27000</xdr:colOff>
      <xdr:row>0</xdr:row>
      <xdr:rowOff>143280</xdr:rowOff>
    </xdr:from>
    <xdr:to>
      <xdr:col>17</xdr:col>
      <xdr:colOff>102960</xdr:colOff>
      <xdr:row>21</xdr:row>
      <xdr:rowOff>48600</xdr:rowOff>
    </xdr:to>
    <xdr:graphicFrame>
      <xdr:nvGraphicFramePr>
        <xdr:cNvPr id="10" name="Object 4"/>
        <xdr:cNvGraphicFramePr/>
      </xdr:nvGraphicFramePr>
      <xdr:xfrm>
        <a:off x="6774480" y="143280"/>
        <a:ext cx="5682240" cy="3584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293760</xdr:colOff>
      <xdr:row>1</xdr:row>
      <xdr:rowOff>143280</xdr:rowOff>
    </xdr:from>
    <xdr:to>
      <xdr:col>9</xdr:col>
      <xdr:colOff>207720</xdr:colOff>
      <xdr:row>39</xdr:row>
      <xdr:rowOff>24120</xdr:rowOff>
    </xdr:to>
    <xdr:graphicFrame>
      <xdr:nvGraphicFramePr>
        <xdr:cNvPr id="11" name="Chart 2"/>
        <xdr:cNvGraphicFramePr/>
      </xdr:nvGraphicFramePr>
      <xdr:xfrm>
        <a:off x="293760" y="295560"/>
        <a:ext cx="5520240" cy="5672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227160</xdr:colOff>
      <xdr:row>1</xdr:row>
      <xdr:rowOff>133920</xdr:rowOff>
    </xdr:from>
    <xdr:to>
      <xdr:col>9</xdr:col>
      <xdr:colOff>553320</xdr:colOff>
      <xdr:row>40</xdr:row>
      <xdr:rowOff>21600</xdr:rowOff>
    </xdr:to>
    <xdr:graphicFrame>
      <xdr:nvGraphicFramePr>
        <xdr:cNvPr id="12" name="Object 3"/>
        <xdr:cNvGraphicFramePr/>
      </xdr:nvGraphicFramePr>
      <xdr:xfrm>
        <a:off x="227160" y="286200"/>
        <a:ext cx="5932440" cy="5831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336240</xdr:colOff>
      <xdr:row>3</xdr:row>
      <xdr:rowOff>228240</xdr:rowOff>
    </xdr:from>
    <xdr:to>
      <xdr:col>16</xdr:col>
      <xdr:colOff>215640</xdr:colOff>
      <xdr:row>36</xdr:row>
      <xdr:rowOff>30240</xdr:rowOff>
    </xdr:to>
    <xdr:graphicFrame>
      <xdr:nvGraphicFramePr>
        <xdr:cNvPr id="13" name=""/>
        <xdr:cNvGraphicFramePr/>
      </xdr:nvGraphicFramePr>
      <xdr:xfrm>
        <a:off x="9095400" y="715680"/>
        <a:ext cx="5579640" cy="5286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3.xml"/>
</Relationships>
</file>

<file path=xl/worksheets/_rels/sheet11.xml.rels><?xml version="1.0" encoding="UTF-8"?>
<Relationships xmlns="http://schemas.openxmlformats.org/package/2006/relationships"><Relationship Id="rId1" Type="http://schemas.openxmlformats.org/officeDocument/2006/relationships/drawing" Target="../drawings/drawing4.xml"/>
</Relationships>
</file>

<file path=xl/worksheets/_rels/sheet12.xml.rels><?xml version="1.0" encoding="UTF-8"?>
<Relationships xmlns="http://schemas.openxmlformats.org/package/2006/relationships"><Relationship Id="rId1" Type="http://schemas.openxmlformats.org/officeDocument/2006/relationships/hyperlink" Target="http://www.gov.scot/Publications/2015/02/3131/1" TargetMode="External"/><Relationship Id="rId2" Type="http://schemas.openxmlformats.org/officeDocument/2006/relationships/drawing" Target="../drawings/drawing5.xml"/>
</Relationships>
</file>

<file path=xl/worksheets/_rels/sheet14.xml.rels><?xml version="1.0" encoding="UTF-8"?>
<Relationships xmlns="http://schemas.openxmlformats.org/package/2006/relationships"><Relationship Id="rId1" Type="http://schemas.openxmlformats.org/officeDocument/2006/relationships/drawing" Target="../drawings/drawing6.xml"/>
</Relationships>
</file>

<file path=xl/worksheets/_rels/sheet17.xml.rels><?xml version="1.0" encoding="UTF-8"?>
<Relationships xmlns="http://schemas.openxmlformats.org/package/2006/relationships"><Relationship Id="rId1" Type="http://schemas.openxmlformats.org/officeDocument/2006/relationships/drawing" Target="../drawings/drawing7.xml"/>
</Relationships>
</file>

<file path=xl/worksheets/_rels/sheet18.xml.rels><?xml version="1.0" encoding="UTF-8"?>
<Relationships xmlns="http://schemas.openxmlformats.org/package/2006/relationships"><Relationship Id="rId1" Type="http://schemas.openxmlformats.org/officeDocument/2006/relationships/drawing" Target="../drawings/drawing8.xml"/>
</Relationships>
</file>

<file path=xl/worksheets/_rels/sheet24.xml.rels><?xml version="1.0" encoding="UTF-8"?>
<Relationships xmlns="http://schemas.openxmlformats.org/package/2006/relationships"><Relationship Id="rId1" Type="http://schemas.openxmlformats.org/officeDocument/2006/relationships/drawing" Target="../drawings/drawing9.xml"/>
</Relationships>
</file>

<file path=xl/worksheets/_rels/sheet29.xml.rels><?xml version="1.0" encoding="UTF-8"?>
<Relationships xmlns="http://schemas.openxmlformats.org/package/2006/relationships"><Relationship Id="rId1" Type="http://schemas.openxmlformats.org/officeDocument/2006/relationships/drawing" Target="../drawings/drawing10.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31.xml.rels><?xml version="1.0" encoding="UTF-8"?>
<Relationships xmlns="http://schemas.openxmlformats.org/package/2006/relationships"><Relationship Id="rId1" Type="http://schemas.openxmlformats.org/officeDocument/2006/relationships/drawing" Target="../drawings/drawing11.xml"/>
</Relationships>
</file>

<file path=xl/worksheets/_rels/sheet33.xml.rels><?xml version="1.0" encoding="UTF-8"?>
<Relationships xmlns="http://schemas.openxmlformats.org/package/2006/relationships"><Relationship Id="rId1" Type="http://schemas.openxmlformats.org/officeDocument/2006/relationships/hyperlink" Target="http://www.gov.scot/Publications/2015/02/3131/2" TargetMode="External"/>
</Relationships>
</file>

<file path=xl/worksheets/_rels/sheet35.xml.rels><?xml version="1.0" encoding="UTF-8"?>
<Relationships xmlns="http://schemas.openxmlformats.org/package/2006/relationships"><Relationship Id="rId1" Type="http://schemas.openxmlformats.org/officeDocument/2006/relationships/drawing" Target="../drawings/drawing12.xml"/>
</Relationships>
</file>

<file path=xl/worksheets/_rels/sheet37.xml.rels><?xml version="1.0" encoding="UTF-8"?>
<Relationships xmlns="http://schemas.openxmlformats.org/package/2006/relationships"><Relationship Id="rId1" Type="http://schemas.openxmlformats.org/officeDocument/2006/relationships/drawing" Target="../drawings/drawing13.xml"/>
</Relationships>
</file>

<file path=xl/worksheets/_rels/sheet38.xml.rels><?xml version="1.0" encoding="UTF-8"?>
<Relationships xmlns="http://schemas.openxmlformats.org/package/2006/relationships"><Relationship Id="rId1" Type="http://schemas.openxmlformats.org/officeDocument/2006/relationships/drawing" Target="../drawings/drawing14.xml"/>
</Relationships>
</file>

<file path=xl/worksheets/_rels/sheet51.xml.rels><?xml version="1.0" encoding="UTF-8"?>
<Relationships xmlns="http://schemas.openxmlformats.org/package/2006/relationships"><Relationship Id="rId1" Type="http://schemas.openxmlformats.org/officeDocument/2006/relationships/drawing" Target="../drawings/drawing15.xml"/>
</Relationships>
</file>

<file path=xl/worksheets/_rels/sheet55.xml.rels><?xml version="1.0" encoding="UTF-8"?>
<Relationships xmlns="http://schemas.openxmlformats.org/package/2006/relationships"><Relationship Id="rId1" Type="http://schemas.openxmlformats.org/officeDocument/2006/relationships/drawing" Target="../drawings/drawing16.xml"/>
</Relationships>
</file>

<file path=xl/worksheets/_rels/sheet56.xml.rels><?xml version="1.0" encoding="UTF-8"?>
<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65536"/>
  <sheetViews>
    <sheetView windowProtection="false"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A10" activeCellId="0" sqref="A10"/>
    </sheetView>
  </sheetViews>
  <sheetFormatPr defaultRowHeight="12.75"/>
  <cols>
    <col collapsed="false" hidden="false" max="1" min="1" style="1" width="21.4081632653061"/>
    <col collapsed="false" hidden="false" max="2" min="2" style="1" width="43"/>
    <col collapsed="false" hidden="false" max="11" min="3" style="1" width="9.16326530612245"/>
    <col collapsed="false" hidden="true" max="1025" min="12" style="1" width="0"/>
  </cols>
  <sheetData>
    <row r="1" s="2" customFormat="true" ht="17" hidden="false" customHeight="false" outlineLevel="0" collapsed="false">
      <c r="B1" s="3" t="s">
        <v>0</v>
      </c>
    </row>
    <row r="2" s="2" customFormat="true" ht="15" hidden="false" customHeight="false" outlineLevel="0" collapsed="false">
      <c r="B2" s="0"/>
    </row>
    <row r="3" customFormat="false" ht="12.8" hidden="false" customHeight="false" outlineLevel="0" collapsed="false">
      <c r="A3" s="0"/>
      <c r="B3" s="0"/>
    </row>
    <row r="4" customFormat="false" ht="12" hidden="false" customHeight="false" outlineLevel="0" collapsed="false">
      <c r="A4" s="0"/>
      <c r="B4" s="0"/>
    </row>
    <row r="5" customFormat="false" ht="12.8" hidden="false" customHeight="false" outlineLevel="0" collapsed="false">
      <c r="A5" s="0"/>
      <c r="B5" s="0"/>
    </row>
    <row r="6" customFormat="false" ht="12.8" hidden="false" customHeight="false" outlineLevel="0" collapsed="false">
      <c r="A6" s="4" t="s">
        <v>1</v>
      </c>
      <c r="B6" s="0"/>
    </row>
    <row r="7" customFormat="false" ht="12.8" hidden="false" customHeight="false" outlineLevel="0" collapsed="false">
      <c r="A7" s="0" t="s">
        <v>2</v>
      </c>
      <c r="B7" s="0" t="s">
        <v>3</v>
      </c>
    </row>
    <row r="8" customFormat="false" ht="12.8" hidden="false" customHeight="false" outlineLevel="0" collapsed="false">
      <c r="A8" s="0" t="s">
        <v>4</v>
      </c>
      <c r="B8" s="0" t="s">
        <v>5</v>
      </c>
    </row>
    <row r="9" customFormat="false" ht="12" hidden="false" customHeight="false" outlineLevel="0" collapsed="false">
      <c r="A9" s="0"/>
      <c r="B9" s="0"/>
    </row>
    <row r="10" customFormat="false" ht="12" hidden="false" customHeight="false" outlineLevel="0" collapsed="false">
      <c r="A10" s="5" t="n">
        <v>1</v>
      </c>
      <c r="B10" s="5" t="s">
        <v>6</v>
      </c>
    </row>
    <row r="11" customFormat="false" ht="12" hidden="false" customHeight="false" outlineLevel="0" collapsed="false">
      <c r="A11" s="0"/>
      <c r="B11" s="6" t="s">
        <v>7</v>
      </c>
    </row>
    <row r="12" customFormat="false" ht="12" hidden="false" customHeight="false" outlineLevel="0" collapsed="false">
      <c r="A12" s="0"/>
      <c r="B12" s="6" t="s">
        <v>8</v>
      </c>
    </row>
    <row r="13" customFormat="false" ht="12" hidden="false" customHeight="false" outlineLevel="0" collapsed="false">
      <c r="A13" s="0"/>
      <c r="B13" s="6" t="s">
        <v>9</v>
      </c>
    </row>
    <row r="14" customFormat="false" ht="12" hidden="false" customHeight="false" outlineLevel="0" collapsed="false">
      <c r="A14" s="0"/>
      <c r="B14" s="6" t="s">
        <v>10</v>
      </c>
    </row>
    <row r="15" customFormat="false" ht="12" hidden="false" customHeight="false" outlineLevel="0" collapsed="false">
      <c r="A15" s="0"/>
      <c r="B15" s="6" t="s">
        <v>11</v>
      </c>
    </row>
    <row r="16" customFormat="false" ht="12" hidden="false" customHeight="false" outlineLevel="0" collapsed="false">
      <c r="A16" s="0"/>
      <c r="B16" s="6" t="s">
        <v>12</v>
      </c>
    </row>
    <row r="17" customFormat="false" ht="12" hidden="false" customHeight="false" outlineLevel="0" collapsed="false">
      <c r="A17" s="0"/>
      <c r="B17" s="6" t="s">
        <v>13</v>
      </c>
    </row>
    <row r="18" customFormat="false" ht="12" hidden="false" customHeight="false" outlineLevel="0" collapsed="false">
      <c r="A18" s="0"/>
      <c r="B18" s="6" t="s">
        <v>14</v>
      </c>
    </row>
    <row r="19" customFormat="false" ht="12" hidden="false" customHeight="false" outlineLevel="0" collapsed="false">
      <c r="A19" s="0"/>
      <c r="B19" s="6" t="s">
        <v>15</v>
      </c>
    </row>
    <row r="20" customFormat="false" ht="12" hidden="false" customHeight="false" outlineLevel="0" collapsed="false">
      <c r="A20" s="0"/>
      <c r="B20" s="6" t="s">
        <v>16</v>
      </c>
    </row>
    <row r="21" customFormat="false" ht="12" hidden="false" customHeight="false" outlineLevel="0" collapsed="false">
      <c r="A21" s="0"/>
      <c r="B21" s="6" t="s">
        <v>17</v>
      </c>
    </row>
    <row r="22" customFormat="false" ht="12" hidden="false" customHeight="false" outlineLevel="0" collapsed="false">
      <c r="A22" s="0"/>
      <c r="B22" s="6" t="s">
        <v>18</v>
      </c>
    </row>
    <row r="23" customFormat="false" ht="12" hidden="false" customHeight="false" outlineLevel="0" collapsed="false">
      <c r="A23" s="0"/>
      <c r="B23" s="6" t="s">
        <v>19</v>
      </c>
    </row>
    <row r="24" customFormat="false" ht="12" hidden="false" customHeight="false" outlineLevel="0" collapsed="false">
      <c r="A24" s="0"/>
      <c r="B24" s="6" t="s">
        <v>20</v>
      </c>
    </row>
    <row r="25" customFormat="false" ht="12" hidden="false" customHeight="false" outlineLevel="0" collapsed="false">
      <c r="A25" s="0"/>
      <c r="B25" s="6" t="s">
        <v>21</v>
      </c>
    </row>
    <row r="26" customFormat="false" ht="12" hidden="false" customHeight="false" outlineLevel="0" collapsed="false">
      <c r="A26" s="0"/>
      <c r="B26" s="6" t="s">
        <v>22</v>
      </c>
    </row>
    <row r="27" customFormat="false" ht="12" hidden="false" customHeight="false" outlineLevel="0" collapsed="false">
      <c r="A27" s="0"/>
      <c r="B27" s="6" t="s">
        <v>23</v>
      </c>
    </row>
    <row r="28" customFormat="false" ht="12" hidden="false" customHeight="false" outlineLevel="0" collapsed="false">
      <c r="A28" s="0"/>
      <c r="B28" s="6" t="s">
        <v>24</v>
      </c>
    </row>
    <row r="29" customFormat="false" ht="12" hidden="false" customHeight="false" outlineLevel="0" collapsed="false">
      <c r="A29" s="0"/>
      <c r="B29" s="6" t="s">
        <v>25</v>
      </c>
    </row>
    <row r="30" customFormat="false" ht="12" hidden="false" customHeight="false" outlineLevel="0" collapsed="false">
      <c r="A30" s="0"/>
      <c r="B30" s="6" t="s">
        <v>26</v>
      </c>
    </row>
    <row r="31" customFormat="false" ht="12" hidden="false" customHeight="false" outlineLevel="0" collapsed="false">
      <c r="A31" s="0"/>
      <c r="B31" s="6" t="s">
        <v>27</v>
      </c>
    </row>
    <row r="32" customFormat="false" ht="12" hidden="false" customHeight="false" outlineLevel="0" collapsed="false">
      <c r="A32" s="0"/>
      <c r="B32" s="6" t="s">
        <v>28</v>
      </c>
    </row>
    <row r="33" customFormat="false" ht="12" hidden="false" customHeight="false" outlineLevel="0" collapsed="false">
      <c r="A33" s="0"/>
      <c r="B33" s="6" t="s">
        <v>29</v>
      </c>
    </row>
    <row r="34" customFormat="false" ht="12" hidden="false" customHeight="false" outlineLevel="0" collapsed="false">
      <c r="A34" s="0"/>
      <c r="B34" s="6" t="s">
        <v>30</v>
      </c>
    </row>
    <row r="35" customFormat="false" ht="12" hidden="false" customHeight="false" outlineLevel="0" collapsed="false">
      <c r="A35" s="0"/>
      <c r="B35" s="0"/>
    </row>
    <row r="36" customFormat="false" ht="12" hidden="false" customHeight="false" outlineLevel="0" collapsed="false">
      <c r="A36" s="5" t="n">
        <v>2</v>
      </c>
      <c r="B36" s="5" t="s">
        <v>31</v>
      </c>
    </row>
    <row r="37" customFormat="false" ht="12" hidden="false" customHeight="false" outlineLevel="0" collapsed="false">
      <c r="A37" s="0"/>
      <c r="B37" s="6" t="s">
        <v>32</v>
      </c>
    </row>
    <row r="38" customFormat="false" ht="12" hidden="false" customHeight="false" outlineLevel="0" collapsed="false">
      <c r="A38" s="0"/>
      <c r="B38" s="6" t="s">
        <v>33</v>
      </c>
    </row>
    <row r="39" customFormat="false" ht="12" hidden="false" customHeight="false" outlineLevel="0" collapsed="false">
      <c r="A39" s="0"/>
      <c r="B39" s="6" t="s">
        <v>34</v>
      </c>
    </row>
    <row r="40" customFormat="false" ht="12" hidden="false" customHeight="false" outlineLevel="0" collapsed="false">
      <c r="A40" s="0"/>
      <c r="B40" s="6" t="s">
        <v>35</v>
      </c>
    </row>
    <row r="41" customFormat="false" ht="12" hidden="false" customHeight="false" outlineLevel="0" collapsed="false">
      <c r="A41" s="0"/>
      <c r="B41" s="6" t="s">
        <v>36</v>
      </c>
    </row>
    <row r="42" customFormat="false" ht="12" hidden="false" customHeight="false" outlineLevel="0" collapsed="false">
      <c r="A42" s="0"/>
      <c r="B42" s="6" t="s">
        <v>37</v>
      </c>
    </row>
    <row r="43" customFormat="false" ht="12" hidden="false" customHeight="false" outlineLevel="0" collapsed="false">
      <c r="A43" s="0"/>
      <c r="B43" s="6" t="s">
        <v>38</v>
      </c>
    </row>
    <row r="44" customFormat="false" ht="12" hidden="false" customHeight="false" outlineLevel="0" collapsed="false">
      <c r="A44" s="0"/>
      <c r="B44" s="6" t="s">
        <v>39</v>
      </c>
    </row>
    <row r="45" customFormat="false" ht="12" hidden="false" customHeight="false" outlineLevel="0" collapsed="false">
      <c r="A45" s="0"/>
      <c r="B45" s="6" t="s">
        <v>40</v>
      </c>
    </row>
    <row r="46" customFormat="false" ht="12" hidden="false" customHeight="false" outlineLevel="0" collapsed="false">
      <c r="A46" s="0"/>
      <c r="B46" s="6" t="s">
        <v>41</v>
      </c>
    </row>
    <row r="47" customFormat="false" ht="12" hidden="false" customHeight="false" outlineLevel="0" collapsed="false">
      <c r="A47" s="0"/>
      <c r="B47" s="0"/>
    </row>
    <row r="48" customFormat="false" ht="12" hidden="false" customHeight="false" outlineLevel="0" collapsed="false">
      <c r="A48" s="5" t="n">
        <v>3</v>
      </c>
      <c r="B48" s="5" t="s">
        <v>42</v>
      </c>
    </row>
    <row r="49" customFormat="false" ht="12" hidden="false" customHeight="false" outlineLevel="0" collapsed="false">
      <c r="A49" s="0"/>
      <c r="B49" s="6" t="s">
        <v>43</v>
      </c>
    </row>
    <row r="50" customFormat="false" ht="12" hidden="false" customHeight="false" outlineLevel="0" collapsed="false">
      <c r="A50" s="0"/>
      <c r="B50" s="6" t="s">
        <v>44</v>
      </c>
    </row>
    <row r="51" customFormat="false" ht="12" hidden="false" customHeight="false" outlineLevel="0" collapsed="false">
      <c r="A51" s="0"/>
      <c r="B51" s="6" t="s">
        <v>45</v>
      </c>
    </row>
    <row r="52" customFormat="false" ht="12" hidden="false" customHeight="false" outlineLevel="0" collapsed="false">
      <c r="A52" s="0"/>
      <c r="B52" s="6" t="s">
        <v>46</v>
      </c>
    </row>
    <row r="53" customFormat="false" ht="12" hidden="false" customHeight="false" outlineLevel="0" collapsed="false">
      <c r="A53" s="0"/>
      <c r="B53" s="0"/>
    </row>
    <row r="54" customFormat="false" ht="12" hidden="false" customHeight="false" outlineLevel="0" collapsed="false">
      <c r="A54" s="5" t="n">
        <v>4</v>
      </c>
      <c r="B54" s="5" t="s">
        <v>47</v>
      </c>
    </row>
    <row r="55" customFormat="false" ht="12" hidden="false" customHeight="false" outlineLevel="0" collapsed="false">
      <c r="A55" s="0"/>
      <c r="B55" s="6" t="s">
        <v>48</v>
      </c>
    </row>
    <row r="56" customFormat="false" ht="12" hidden="false" customHeight="false" outlineLevel="0" collapsed="false">
      <c r="A56" s="0"/>
      <c r="B56" s="6" t="s">
        <v>49</v>
      </c>
    </row>
    <row r="57" customFormat="false" ht="12" hidden="false" customHeight="false" outlineLevel="0" collapsed="false">
      <c r="A57" s="0"/>
      <c r="B57" s="6"/>
    </row>
    <row r="58" customFormat="false" ht="12" hidden="false" customHeight="false" outlineLevel="0" collapsed="false">
      <c r="A58" s="5" t="n">
        <v>5</v>
      </c>
      <c r="B58" s="5" t="s">
        <v>50</v>
      </c>
    </row>
    <row r="59" customFormat="false" ht="12" hidden="false" customHeight="false" outlineLevel="0" collapsed="false">
      <c r="B59" s="6" t="s">
        <v>51</v>
      </c>
    </row>
    <row r="60" customFormat="false" ht="12" hidden="false" customHeight="false" outlineLevel="0" collapsed="false">
      <c r="B60" s="6" t="s">
        <v>52</v>
      </c>
    </row>
    <row r="61" customFormat="false" ht="12" hidden="false" customHeight="false" outlineLevel="0" collapsed="false">
      <c r="B61" s="6" t="s">
        <v>53</v>
      </c>
    </row>
    <row r="62" customFormat="false" ht="12" hidden="false" customHeight="false" outlineLevel="0" collapsed="false">
      <c r="B62" s="0"/>
    </row>
    <row r="63" customFormat="false" ht="12" hidden="false" customHeight="false" outlineLevel="0" collapsed="false">
      <c r="B63" s="5" t="s">
        <v>54</v>
      </c>
    </row>
    <row r="64" customFormat="false" ht="12" hidden="false" customHeight="false" outlineLevel="0" collapsed="false">
      <c r="B64" s="6" t="s">
        <v>55</v>
      </c>
    </row>
    <row r="65" customFormat="false" ht="12" hidden="false" customHeight="false" outlineLevel="0" collapsed="false">
      <c r="B65" s="6" t="s">
        <v>56</v>
      </c>
    </row>
    <row r="66" customFormat="false" ht="12" hidden="false" customHeight="false" outlineLevel="0" collapsed="false">
      <c r="B66" s="6" t="s">
        <v>57</v>
      </c>
    </row>
    <row r="67" customFormat="false" ht="12" hidden="false" customHeight="false" outlineLevel="0" collapsed="false">
      <c r="B67" s="6" t="s">
        <v>58</v>
      </c>
    </row>
    <row r="68" customFormat="false" ht="12" hidden="false" customHeight="false" outlineLevel="0" collapsed="false">
      <c r="B68" s="6" t="s">
        <v>59</v>
      </c>
    </row>
    <row r="69" customFormat="false" ht="12" hidden="false" customHeight="false" outlineLevel="0" collapsed="false">
      <c r="B69" s="6" t="s">
        <v>60</v>
      </c>
    </row>
    <row r="70" customFormat="false" ht="12" hidden="false" customHeight="false" outlineLevel="0" collapsed="false">
      <c r="B70" s="6" t="s">
        <v>61</v>
      </c>
    </row>
    <row r="71" customFormat="false" ht="12" hidden="false" customHeight="false" outlineLevel="0" collapsed="false">
      <c r="B71" s="6" t="s">
        <v>62</v>
      </c>
    </row>
    <row r="72" customFormat="false" ht="12" hidden="false" customHeight="false" outlineLevel="0" collapsed="false">
      <c r="B72" s="6" t="s">
        <v>63</v>
      </c>
    </row>
    <row r="73" customFormat="false" ht="12" hidden="false" customHeight="false" outlineLevel="0" collapsed="false">
      <c r="B73" s="6" t="s">
        <v>64</v>
      </c>
    </row>
    <row r="74" customFormat="false" ht="12" hidden="false" customHeight="false" outlineLevel="0" collapsed="false">
      <c r="B74" s="6" t="s">
        <v>65</v>
      </c>
    </row>
    <row r="1048576" customFormat="false" ht="12.75" hidden="true" customHeight="true" outlineLevel="0" collapsed="false"/>
  </sheetData>
  <hyperlinks>
    <hyperlink ref="B11" location="'Table 1!1'.A1" display="Table 1.1 – Revenue Expenditure and Income, 2013-14"/>
    <hyperlink ref="B12" location="'Table 1!2'.A1" display="Table 1.2 – General Fund Revenue Income and Expenditure, 2013-14"/>
    <hyperlink ref="B13" location="'Table 1!3'.A1" display="Table 1.3 – Net Revenue Expenditure by Service, 2009-10 to 2013-14"/>
    <hyperlink ref="B14" location="'Chart 1!1'.A1" display="Chart 1.1 – Net Revenue Expenditure per Capita by Local Authority, 2013-14"/>
    <hyperlink ref="B15" location="'Table 1!4'.A1" display="Table 1.4 – Revenue Income by Source, 2009-10 to 2013-14"/>
    <hyperlink ref="B16" location="'Chart 1!2'.A1" display="Chart 1.2 – Revenue Income by Source, 2009-10 to 2013-14"/>
    <hyperlink ref="B17" location="'Table 1!5'.A1" display="Table 1.5 – Number of Dwellings, Chargeable and Exempt in Scotland, 2009 to 2014"/>
    <hyperlink ref="B18" location="'Table 1!6'.A1" display="Table 1.6 – Chargeable Dwellings by Council Tax Band &amp; Local Authority"/>
    <hyperlink ref="B19" location="'Chart 1!3'.A1" display="Chart 1.3 – Chargeable Dwellings by Council Tax Band &amp; Local Authority"/>
    <hyperlink ref="B20" location="'Table 1!4'.A1" display="Chart 1.4 – Band D Council Tax Rate by Local Authority, 2013-14"/>
    <hyperlink ref="B21" location="'Table 1!7'.A1" display="Table 1.7 – Scotland Council Tax Levels"/>
    <hyperlink ref="B22" location="'Table 1!8'.A1" display="Table 1.8 – Council Tax Support Schemes and Amounts of Decrease Applied"/>
    <hyperlink ref="B23" location="'Table 1!9'.A1" display="Table 1.9 – Number of Dwellings in Receipt of Council Tax Discounts and Reductions"/>
    <hyperlink ref="B24" location="'Table 1!10'.A1" display="Table 1.10 - Local Authority Discretionary Reductions on Second Homes and Long-Term Empty Properties"/>
    <hyperlink ref="B25" location="'Table 1!11'.A1" display="Table 1.11 - Number of Second Homes, Long Term Empty Properties and Unoccupied Exemptions"/>
    <hyperlink ref="B26" location="'Table 1!12'.A1" display="Table 1.12 – Council Tax Income by Local Authority, 2013-14"/>
    <hyperlink ref="B27" location="'Table 1!13'.A1" display="Table 1.13 - Council Tax Reduction Funding and Final Outturn by Local Authority, 2013-14"/>
    <hyperlink ref="B28" location="'Table 1!14'.A1" display="Table 1.14 – Non-Domestic Rates Properties by Classification (as at 1 April 2014)"/>
    <hyperlink ref="B29" location="'Table 1!15'.A1" display="Table 1.15 – Non-Domestic Rates Subjects by Local Authority (as at 1 April 2014)"/>
    <hyperlink ref="B30" location="'Table 1!16'.A1" display="Table 1.16 – Non-Domestic Rates Income, Total Rateable Values and Poundage Rate"/>
    <hyperlink ref="B31" location="'Table 1!17'.A1" display="Table 1.17 – Non-Domestic Rates Properties, Rateable Values and Income by Local Authority"/>
    <hyperlink ref="B32" location="'Table 1!18'.A1" display="Table 1.18 – Non-Domestic Rates Reliefs by Relief Type"/>
    <hyperlink ref="B33" location="'Table 1!19'.A1" display="Table 1.19 – Amount of Non-Domestic Rates Distributed to Each Local Authority, 2013-14"/>
    <hyperlink ref="B34" location="'Table 1!20'.A1" display="Table 1.20 – Customer and Client Receipts, 2013-14"/>
    <hyperlink ref="B37" location="'Table 2!1'.A1" display="Table 2.1 – Total Capital Expenditure and Financing, 2013-14"/>
    <hyperlink ref="B38" location="'Table 2!2'.A1" display="Table 2.2 – Total Capital Expenditure and Financing, 2009-10 to 2013-14"/>
    <hyperlink ref="B39" location="'Chart 2!1'.A1" display="Chart 2.1 – Capital Expenditure Financing"/>
    <hyperlink ref="B40" location="'Table 2!3'.A1" display="Table 2.3 – Capital Expenditure by Service, 2009-10 to 2013-14"/>
    <hyperlink ref="B41" location="'Chart 2!2'.A1" display="Chart 2.2 – Capital Expenditure by Service, 2009-10 to 2013-14"/>
    <hyperlink ref="B42" location="'Chart 2!3'.A1" display="Chart 2.3 – Net Capital Expenditure per Capita by Local Authority 2013-14"/>
    <hyperlink ref="B43" location="'Table 2!4'.A1" display="Table 2.4 – Capital Grants, 2013-14"/>
    <hyperlink ref="B44" location="'Table 2!5'.A1" display="Table 2.5 – Capital Receipts Raised by Service, 2009-10 to 2013-14"/>
    <hyperlink ref="B45" location="'Table 2!6'.A1" display="Table 2.6 – Capital Receipts Summary, 2013-14"/>
    <hyperlink ref="B46" location="'Table 2!7'.A1" display="Table 2.7 – Loans Fund Borrowing to Finance Capital Expenditure, 2009-10 to 2013-14"/>
    <hyperlink ref="B49" location="'Table 3!1'.A1" display="Table 3.1 – Movements in Reserves by Account, 2013-14"/>
    <hyperlink ref="B50" location="'Table 3!2'.A1" display="Table 3.2 – Value of Fixed Assets, 2010 to 2014"/>
    <hyperlink ref="B51" location="'Table 3!3'.A1" display="Table 3.3 – General Fund and HRA Loans Fund Debt, 2009-10 to 2013-14"/>
    <hyperlink ref="B52" location="'Table 3!4'.A1" display="Table 3.4 – Outstanding Loans Fund Debt for each Local Authority, 2013-14"/>
    <hyperlink ref="B55" location="'Table 4!1'.A1" display="Table 4.1 – Local Government Pension Funds Expenditure, 2013-14"/>
    <hyperlink ref="B56" location="'Table 4!2'.A1" display="Table 4.2 – Local Government Pension Funds Income, 2013-14"/>
    <hyperlink ref="B59" location="'Table 5!1'.A1" display="Table 5.1 – Local Authority Demographics, 2013-14"/>
    <hyperlink ref="B60" location="'Table 5!2'.A1" display="Table 5.2 – Local Authority Joint Board Membership"/>
    <hyperlink ref="B61" location="'Map 5!1'.A1" display="Map 5.1 – Local Authority Areas"/>
    <hyperlink ref="B64" location="'Annex A (i)'!A1" display="ANNEX A – Service Analysis of General Fund Revenue Expenditure and Income, 2013-14"/>
    <hyperlink ref="B65" location="'Annex B'!A1" display="ANNEX B – Subjective Analysis of General Fund Revenue Expenditure and Income, 2013-14"/>
    <hyperlink ref="B66" location="'Annex C'!A1" display="ANNEX C – General Fund Net Revenue Expenditure by Local Authority and Service, 2013-14"/>
    <hyperlink ref="B67" location="'Annex D (i)'!A1" display="ANNEX D(i) – General Fund Net Revenue Expenditure by Local Authority 2009-10 to 2013-14"/>
    <hyperlink ref="B68" location="'Annex D (ii)'!A1" display="ANNEX D(ii) – General Fund Net Revenue Expenditure on Services by Local Authority 2009-10 to 2013-14"/>
    <hyperlink ref="B69" location="'Annex E'!A1" display="ANNEX E – Revenue Income by Local Authority and Service, 2013-14"/>
    <hyperlink ref="B70" location="'Annex F'!A1" display="ANNEX F – Calculation of the Distributable Amount of Non-Domestic Rates Income, 2013-14"/>
    <hyperlink ref="B71" location="'Annex G (i)'!A1" display="ANNEX G – Capital Expenditure by Local Authority and Service, 2013-14"/>
    <hyperlink ref="B72" location="'Annex H'!A1" display="ANNEX H – Capital Expenditure by Service and Type of Expenditure, 2013-14"/>
    <hyperlink ref="B73" location="'Annex I (i)'!A1" display="ANNEX I – Capital Income by Local Authority and Type, 2013-14"/>
    <hyperlink ref="B74" location="'Annex J'!A1" display="ANNEX J – Capital Receipts by Service, 2013-14"/>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M4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I21" activeCellId="0" sqref="I21"/>
    </sheetView>
  </sheetViews>
  <sheetFormatPr defaultRowHeight="12"/>
  <cols>
    <col collapsed="false" hidden="false" max="1" min="1" style="0" width="26"/>
    <col collapsed="false" hidden="false" max="6" min="2" style="0" width="10.6632653061225"/>
    <col collapsed="false" hidden="false" max="1025" min="7" style="0" width="8.8265306122449"/>
  </cols>
  <sheetData>
    <row r="1" customFormat="false" ht="12.8" hidden="false" customHeight="false" outlineLevel="0" collapsed="false">
      <c r="A1" s="103" t="s">
        <v>9</v>
      </c>
      <c r="B1" s="103"/>
      <c r="C1" s="103"/>
      <c r="D1" s="103"/>
      <c r="E1" s="103"/>
      <c r="F1" s="103"/>
      <c r="H1" s="103" t="s">
        <v>187</v>
      </c>
      <c r="I1" s="103"/>
      <c r="J1" s="103"/>
      <c r="K1" s="103"/>
      <c r="L1" s="103"/>
      <c r="M1" s="103"/>
    </row>
    <row r="2" customFormat="false" ht="12.8" hidden="false" customHeight="false" outlineLevel="0" collapsed="false">
      <c r="A2" s="206"/>
      <c r="B2" s="207"/>
      <c r="C2" s="207"/>
      <c r="D2" s="207"/>
      <c r="F2" s="208" t="s">
        <v>188</v>
      </c>
      <c r="H2" s="104"/>
      <c r="I2" s="105"/>
      <c r="J2" s="105"/>
      <c r="K2" s="105"/>
      <c r="L2" s="105"/>
      <c r="M2" s="106" t="s">
        <v>188</v>
      </c>
    </row>
    <row r="3" customFormat="false" ht="12.8" hidden="false" customHeight="false" outlineLevel="0" collapsed="false">
      <c r="A3" s="209"/>
      <c r="B3" s="210" t="s">
        <v>100</v>
      </c>
      <c r="C3" s="211" t="s">
        <v>189</v>
      </c>
      <c r="D3" s="211" t="s">
        <v>102</v>
      </c>
      <c r="E3" s="211" t="s">
        <v>103</v>
      </c>
      <c r="F3" s="212" t="s">
        <v>104</v>
      </c>
      <c r="H3" s="213"/>
      <c r="I3" s="214" t="s">
        <v>190</v>
      </c>
      <c r="J3" s="215" t="s">
        <v>191</v>
      </c>
      <c r="K3" s="215" t="s">
        <v>189</v>
      </c>
      <c r="L3" s="215" t="s">
        <v>102</v>
      </c>
      <c r="M3" s="216" t="s">
        <v>103</v>
      </c>
    </row>
    <row r="4" customFormat="false" ht="12.8" hidden="false" customHeight="false" outlineLevel="0" collapsed="false">
      <c r="A4" s="217" t="s">
        <v>106</v>
      </c>
      <c r="B4" s="218" t="n">
        <v>4632.877</v>
      </c>
      <c r="C4" s="219" t="n">
        <v>4676.514</v>
      </c>
      <c r="D4" s="219" t="n">
        <v>4552.665</v>
      </c>
      <c r="E4" s="219" t="n">
        <v>4594.61</v>
      </c>
      <c r="F4" s="220" t="n">
        <v>4604.562</v>
      </c>
      <c r="H4" s="221" t="s">
        <v>106</v>
      </c>
      <c r="I4" s="222" t="n">
        <v>4676.258</v>
      </c>
      <c r="J4" s="223" t="n">
        <v>4632.877</v>
      </c>
      <c r="K4" s="223" t="n">
        <v>4676.514</v>
      </c>
      <c r="L4" s="223" t="n">
        <v>4552.665</v>
      </c>
      <c r="M4" s="224" t="n">
        <v>4594.61</v>
      </c>
    </row>
    <row r="5" customFormat="false" ht="12.8" hidden="false" customHeight="false" outlineLevel="0" collapsed="false">
      <c r="A5" s="217" t="s">
        <v>192</v>
      </c>
      <c r="B5" s="225" t="n">
        <v>662.196</v>
      </c>
      <c r="C5" s="226" t="n">
        <v>638.106</v>
      </c>
      <c r="D5" s="226" t="n">
        <v>617.872</v>
      </c>
      <c r="E5" s="226" t="n">
        <v>613.675</v>
      </c>
      <c r="F5" s="227" t="n">
        <v>620.373</v>
      </c>
      <c r="H5" s="221" t="s">
        <v>108</v>
      </c>
      <c r="I5" s="228" t="n">
        <v>2683.607</v>
      </c>
      <c r="J5" s="229" t="n">
        <v>2825.132</v>
      </c>
      <c r="K5" s="229" t="n">
        <v>2860.752</v>
      </c>
      <c r="L5" s="229" t="n">
        <v>2872.756</v>
      </c>
      <c r="M5" s="230" t="n">
        <v>2961.617</v>
      </c>
    </row>
    <row r="6" customFormat="false" ht="12.8" hidden="false" customHeight="false" outlineLevel="0" collapsed="false">
      <c r="A6" s="217" t="s">
        <v>108</v>
      </c>
      <c r="B6" s="225" t="n">
        <v>2825.132</v>
      </c>
      <c r="C6" s="226" t="n">
        <v>2860.752</v>
      </c>
      <c r="D6" s="226" t="n">
        <v>2872.756</v>
      </c>
      <c r="E6" s="226" t="n">
        <v>2961.617</v>
      </c>
      <c r="F6" s="227" t="n">
        <v>3036.055</v>
      </c>
      <c r="H6" s="221" t="s">
        <v>193</v>
      </c>
      <c r="I6" s="228" t="n">
        <v>1100.364</v>
      </c>
      <c r="J6" s="229" t="n">
        <v>1125.466</v>
      </c>
      <c r="K6" s="229" t="n">
        <v>978.209</v>
      </c>
      <c r="L6" s="229" t="n">
        <v>1018.282</v>
      </c>
      <c r="M6" s="230" t="n">
        <v>1021.447</v>
      </c>
    </row>
    <row r="7" customFormat="false" ht="12.8" hidden="false" customHeight="false" outlineLevel="0" collapsed="false">
      <c r="A7" s="217" t="s">
        <v>194</v>
      </c>
      <c r="B7" s="225" t="n">
        <v>485.727</v>
      </c>
      <c r="C7" s="226" t="n">
        <v>502.63</v>
      </c>
      <c r="D7" s="226" t="n">
        <v>477.228</v>
      </c>
      <c r="E7" s="226" t="n">
        <v>487.278</v>
      </c>
      <c r="F7" s="227" t="n">
        <v>460.368</v>
      </c>
      <c r="H7" s="221" t="s">
        <v>111</v>
      </c>
      <c r="I7" s="228" t="n">
        <v>319.863</v>
      </c>
      <c r="J7" s="229" t="n">
        <v>331.707</v>
      </c>
      <c r="K7" s="229" t="n">
        <v>313.495</v>
      </c>
      <c r="L7" s="229" t="n">
        <v>286.132</v>
      </c>
      <c r="M7" s="230" t="n">
        <v>296.664</v>
      </c>
    </row>
    <row r="8" customFormat="false" ht="12.8" hidden="false" customHeight="false" outlineLevel="0" collapsed="false">
      <c r="A8" s="217" t="s">
        <v>113</v>
      </c>
      <c r="B8" s="225" t="n">
        <v>657.427</v>
      </c>
      <c r="C8" s="226" t="n">
        <v>663.555</v>
      </c>
      <c r="D8" s="226" t="n">
        <v>655.534</v>
      </c>
      <c r="E8" s="226" t="n">
        <v>655.562</v>
      </c>
      <c r="F8" s="227" t="n">
        <v>670.396</v>
      </c>
      <c r="H8" s="221" t="s">
        <v>192</v>
      </c>
      <c r="I8" s="228" t="n">
        <v>627.59</v>
      </c>
      <c r="J8" s="229" t="n">
        <v>662.196</v>
      </c>
      <c r="K8" s="229" t="n">
        <v>638.106</v>
      </c>
      <c r="L8" s="229" t="n">
        <v>617.872</v>
      </c>
      <c r="M8" s="230" t="n">
        <v>613.675</v>
      </c>
    </row>
    <row r="9" customFormat="false" ht="12.8" hidden="false" customHeight="false" outlineLevel="0" collapsed="false">
      <c r="A9" s="217" t="s">
        <v>195</v>
      </c>
      <c r="B9" s="225" t="n">
        <v>332.151</v>
      </c>
      <c r="C9" s="226" t="n">
        <v>313.207</v>
      </c>
      <c r="D9" s="226" t="n">
        <v>292.118</v>
      </c>
      <c r="E9" s="226" t="n">
        <v>282.55</v>
      </c>
      <c r="F9" s="227" t="n">
        <v>284.36</v>
      </c>
      <c r="H9" s="221" t="s">
        <v>113</v>
      </c>
      <c r="I9" s="228" t="n">
        <v>628.334</v>
      </c>
      <c r="J9" s="229" t="n">
        <v>657.427</v>
      </c>
      <c r="K9" s="229" t="n">
        <v>663.555</v>
      </c>
      <c r="L9" s="229" t="n">
        <v>655.534</v>
      </c>
      <c r="M9" s="230" t="n">
        <v>655.562</v>
      </c>
    </row>
    <row r="10" customFormat="false" ht="12.8" hidden="false" customHeight="false" outlineLevel="0" collapsed="false">
      <c r="A10" s="217" t="s">
        <v>196</v>
      </c>
      <c r="B10" s="225" t="n">
        <v>610.009</v>
      </c>
      <c r="C10" s="226" t="n">
        <v>552.995</v>
      </c>
      <c r="D10" s="226" t="n">
        <v>440.518</v>
      </c>
      <c r="E10" s="226" t="n">
        <v>411.926</v>
      </c>
      <c r="F10" s="227" t="n">
        <v>516.402</v>
      </c>
      <c r="H10" s="221" t="s">
        <v>197</v>
      </c>
      <c r="I10" s="228" t="n">
        <v>453.125</v>
      </c>
      <c r="J10" s="229" t="n">
        <v>485.727</v>
      </c>
      <c r="K10" s="229" t="n">
        <v>502.63</v>
      </c>
      <c r="L10" s="229" t="n">
        <v>477.228</v>
      </c>
      <c r="M10" s="230" t="n">
        <v>487.278</v>
      </c>
    </row>
    <row r="11" customFormat="false" ht="12.8" hidden="false" customHeight="false" outlineLevel="0" collapsed="false">
      <c r="A11" s="217" t="s">
        <v>115</v>
      </c>
      <c r="B11" s="225" t="n">
        <v>420.262</v>
      </c>
      <c r="C11" s="226" t="n">
        <v>393.90317</v>
      </c>
      <c r="D11" s="226" t="n">
        <v>331.165</v>
      </c>
      <c r="E11" s="226" t="n">
        <v>315.704</v>
      </c>
      <c r="F11" s="227" t="n">
        <v>327.257</v>
      </c>
      <c r="H11" s="221" t="s">
        <v>116</v>
      </c>
      <c r="I11" s="228" t="n">
        <v>469.409</v>
      </c>
      <c r="J11" s="229" t="n">
        <v>632.342</v>
      </c>
      <c r="K11" s="229" t="n">
        <v>560.32</v>
      </c>
      <c r="L11" s="229" t="n">
        <v>418.651</v>
      </c>
      <c r="M11" s="230" t="n">
        <v>362.229</v>
      </c>
    </row>
    <row r="12" customFormat="false" ht="12.8" hidden="false" customHeight="false" outlineLevel="0" collapsed="false">
      <c r="A12" s="231" t="s">
        <v>117</v>
      </c>
      <c r="B12" s="232" t="n">
        <v>-9.229</v>
      </c>
      <c r="C12" s="233" t="n">
        <v>-8.299</v>
      </c>
      <c r="D12" s="233" t="n">
        <v>-12.254</v>
      </c>
      <c r="E12" s="233" t="n">
        <v>-3.558</v>
      </c>
      <c r="F12" s="234" t="n">
        <v>-1.601</v>
      </c>
      <c r="H12" s="221" t="s">
        <v>114</v>
      </c>
      <c r="I12" s="228" t="n">
        <v>288.854</v>
      </c>
      <c r="J12" s="229" t="n">
        <v>332.151</v>
      </c>
      <c r="K12" s="229" t="n">
        <v>313.207</v>
      </c>
      <c r="L12" s="229" t="n">
        <v>292.118</v>
      </c>
      <c r="M12" s="230" t="n">
        <v>282.55</v>
      </c>
    </row>
    <row r="13" customFormat="false" ht="20.35" hidden="false" customHeight="false" outlineLevel="0" collapsed="false">
      <c r="A13" s="235" t="s">
        <v>198</v>
      </c>
      <c r="B13" s="236" t="n">
        <v>10616.552</v>
      </c>
      <c r="C13" s="237" t="n">
        <v>10593.38917</v>
      </c>
      <c r="D13" s="237" t="n">
        <v>10227.602</v>
      </c>
      <c r="E13" s="237" t="n">
        <v>10319.364</v>
      </c>
      <c r="F13" s="238" t="n">
        <v>10518.172</v>
      </c>
      <c r="H13" s="221" t="s">
        <v>115</v>
      </c>
      <c r="I13" s="228" t="n">
        <v>427.397</v>
      </c>
      <c r="J13" s="229" t="n">
        <v>420.262</v>
      </c>
      <c r="K13" s="229" t="n">
        <v>393.90317</v>
      </c>
      <c r="L13" s="229" t="n">
        <v>331.165</v>
      </c>
      <c r="M13" s="230" t="n">
        <v>315.704</v>
      </c>
    </row>
    <row r="14" customFormat="false" ht="12.8" hidden="false" customHeight="false" outlineLevel="0" collapsed="false">
      <c r="A14" s="239" t="s">
        <v>199</v>
      </c>
      <c r="B14" s="218" t="n">
        <v>1125.466</v>
      </c>
      <c r="C14" s="219" t="n">
        <v>978.209</v>
      </c>
      <c r="D14" s="219" t="n">
        <v>1018.282</v>
      </c>
      <c r="E14" s="219" t="n">
        <v>1021.447</v>
      </c>
      <c r="F14" s="220"/>
      <c r="H14" s="240" t="s">
        <v>117</v>
      </c>
      <c r="I14" s="241" t="n">
        <v>-5.211</v>
      </c>
      <c r="J14" s="242" t="n">
        <v>-9.229</v>
      </c>
      <c r="K14" s="242" t="n">
        <v>-8.299</v>
      </c>
      <c r="L14" s="242" t="n">
        <v>-12.254</v>
      </c>
      <c r="M14" s="243" t="n">
        <v>-3.558</v>
      </c>
    </row>
    <row r="15" customFormat="false" ht="12.8" hidden="false" customHeight="false" outlineLevel="0" collapsed="false">
      <c r="A15" s="217" t="s">
        <v>200</v>
      </c>
      <c r="B15" s="225" t="n">
        <v>331.707</v>
      </c>
      <c r="C15" s="226" t="n">
        <v>313.495</v>
      </c>
      <c r="D15" s="226" t="n">
        <v>286.132</v>
      </c>
      <c r="E15" s="226" t="n">
        <v>296.664</v>
      </c>
      <c r="F15" s="227"/>
      <c r="H15" s="244" t="s">
        <v>201</v>
      </c>
      <c r="I15" s="245" t="n">
        <v>11669.59</v>
      </c>
      <c r="J15" s="246" t="n">
        <v>12096.058</v>
      </c>
      <c r="K15" s="246" t="n">
        <v>11892.39217</v>
      </c>
      <c r="L15" s="246" t="n">
        <v>11510.149</v>
      </c>
      <c r="M15" s="247" t="n">
        <v>11587.778</v>
      </c>
    </row>
    <row r="16" customFormat="false" ht="12.8" hidden="false" customHeight="false" outlineLevel="0" collapsed="false">
      <c r="A16" s="231" t="s">
        <v>202</v>
      </c>
      <c r="B16" s="232" t="n">
        <v>22.3330000000013</v>
      </c>
      <c r="C16" s="233" t="n">
        <v>7.29899999999884</v>
      </c>
      <c r="D16" s="233" t="n">
        <v>-21.8670000000014</v>
      </c>
      <c r="E16" s="233" t="n">
        <v>-49.6969999999993</v>
      </c>
      <c r="F16" s="234"/>
      <c r="H16" s="248"/>
      <c r="I16" s="249"/>
      <c r="J16" s="250"/>
      <c r="K16" s="250"/>
      <c r="L16" s="250"/>
      <c r="M16" s="251"/>
    </row>
    <row r="17" customFormat="false" ht="12.8" hidden="false" customHeight="false" outlineLevel="0" collapsed="false">
      <c r="A17" s="235" t="s">
        <v>201</v>
      </c>
      <c r="B17" s="236" t="n">
        <v>12096.058</v>
      </c>
      <c r="C17" s="237" t="n">
        <v>11892.39217</v>
      </c>
      <c r="D17" s="237" t="n">
        <v>11510.149</v>
      </c>
      <c r="E17" s="237" t="n">
        <v>11587.778</v>
      </c>
      <c r="F17" s="238" t="n">
        <v>10518.172</v>
      </c>
      <c r="H17" s="252" t="s">
        <v>203</v>
      </c>
    </row>
    <row r="18" customFormat="false" ht="12.8" hidden="false" customHeight="false" outlineLevel="0" collapsed="false">
      <c r="A18" s="253"/>
      <c r="B18" s="249"/>
      <c r="C18" s="250"/>
      <c r="D18" s="250"/>
      <c r="E18" s="250"/>
      <c r="F18" s="251"/>
      <c r="H18" s="133"/>
      <c r="I18" s="133"/>
      <c r="J18" s="133"/>
      <c r="K18" s="133"/>
      <c r="L18" s="133"/>
      <c r="M18" s="133"/>
    </row>
    <row r="19" customFormat="false" ht="23.25" hidden="false" customHeight="true" outlineLevel="0" collapsed="false">
      <c r="A19" s="61" t="s">
        <v>204</v>
      </c>
      <c r="B19" s="61"/>
      <c r="C19" s="61"/>
      <c r="D19" s="61"/>
      <c r="E19" s="61"/>
      <c r="F19" s="61"/>
      <c r="H19" s="252" t="s">
        <v>99</v>
      </c>
    </row>
    <row r="20" customFormat="false" ht="23.25" hidden="false" customHeight="true" outlineLevel="0" collapsed="false">
      <c r="A20" s="254" t="s">
        <v>205</v>
      </c>
      <c r="B20" s="254"/>
      <c r="C20" s="254"/>
      <c r="D20" s="254"/>
      <c r="E20" s="254"/>
      <c r="F20" s="254"/>
    </row>
    <row r="21" customFormat="false" ht="23.25" hidden="false" customHeight="true" outlineLevel="0" collapsed="false">
      <c r="A21" s="254" t="s">
        <v>206</v>
      </c>
      <c r="B21" s="254"/>
      <c r="C21" s="254"/>
      <c r="D21" s="254"/>
      <c r="E21" s="254"/>
      <c r="F21" s="254"/>
    </row>
    <row r="22" customFormat="false" ht="12" hidden="false" customHeight="false" outlineLevel="0" collapsed="false">
      <c r="A22" s="63" t="s">
        <v>99</v>
      </c>
      <c r="B22" s="1"/>
      <c r="C22" s="1"/>
      <c r="D22" s="1"/>
      <c r="E22" s="1"/>
      <c r="F22" s="1"/>
    </row>
    <row r="24" customFormat="false" ht="12.8" hidden="false" customHeight="false" outlineLevel="0" collapsed="false">
      <c r="A24" s="0" t="s">
        <v>207</v>
      </c>
      <c r="B24" s="210" t="s">
        <v>100</v>
      </c>
      <c r="C24" s="211" t="s">
        <v>101</v>
      </c>
      <c r="D24" s="211" t="s">
        <v>102</v>
      </c>
      <c r="E24" s="211" t="s">
        <v>103</v>
      </c>
      <c r="F24" s="212" t="s">
        <v>104</v>
      </c>
      <c r="H24" s="0" t="s">
        <v>138</v>
      </c>
    </row>
    <row r="25" customFormat="false" ht="12.8" hidden="false" customHeight="false" outlineLevel="0" collapsed="false">
      <c r="A25" s="217" t="s">
        <v>106</v>
      </c>
      <c r="B25" s="255" t="n">
        <f aca="false">B4*'Budget AJC'!C$23/1000</f>
        <v>5.18245201495911</v>
      </c>
      <c r="C25" s="255" t="n">
        <f aca="false">C4*'Budget AJC'!D$23/1000</f>
        <v>5.0788120083969</v>
      </c>
      <c r="D25" s="255" t="n">
        <f aca="false">D4*'Budget AJC'!E$23/1000</f>
        <v>4.86869825349616</v>
      </c>
      <c r="E25" s="255" t="n">
        <f aca="false">E4*'Budget AJC'!F$23/1000</f>
        <v>4.82516134845426</v>
      </c>
      <c r="F25" s="255" t="n">
        <f aca="false">F4*'Budget AJC'!G$23/1000</f>
        <v>4.73584869305906</v>
      </c>
      <c r="G25" s="100" t="n">
        <f aca="false">(B25-F25)/B25</f>
        <v>0.0861760650385053</v>
      </c>
      <c r="H25" s="97" t="n">
        <f aca="false">F25-B25</f>
        <v>-0.446603321900049</v>
      </c>
      <c r="I25" s="99" t="n">
        <f aca="false">H25/H34</f>
        <v>0.422171788634942</v>
      </c>
    </row>
    <row r="26" customFormat="false" ht="12.8" hidden="false" customHeight="false" outlineLevel="0" collapsed="false">
      <c r="A26" s="217" t="s">
        <v>192</v>
      </c>
      <c r="B26" s="255" t="n">
        <f aca="false">B5*'Budget AJC'!C$23/1000</f>
        <v>0.740748997760542</v>
      </c>
      <c r="C26" s="255" t="n">
        <f aca="false">C5*'Budget AJC'!D$23/1000</f>
        <v>0.692999190300748</v>
      </c>
      <c r="D26" s="255" t="n">
        <f aca="false">D5*'Budget AJC'!E$23/1000</f>
        <v>0.660762943744857</v>
      </c>
      <c r="E26" s="255" t="n">
        <f aca="false">E5*'Budget AJC'!F$23/1000</f>
        <v>0.644468385894051</v>
      </c>
      <c r="F26" s="255" t="n">
        <f aca="false">F5*'Budget AJC'!G$23/1000</f>
        <v>0.63806126646989</v>
      </c>
      <c r="G26" s="100" t="n">
        <f aca="false">(B26-F26)/B26</f>
        <v>0.13862689197164</v>
      </c>
      <c r="H26" s="97" t="n">
        <f aca="false">F26-B26</f>
        <v>-0.102687731290651</v>
      </c>
    </row>
    <row r="27" customFormat="false" ht="12.8" hidden="false" customHeight="false" outlineLevel="0" collapsed="false">
      <c r="A27" s="217" t="s">
        <v>108</v>
      </c>
      <c r="B27" s="255" t="n">
        <f aca="false">B6*'Budget AJC'!C$23/1000</f>
        <v>3.16026327181263</v>
      </c>
      <c r="C27" s="255" t="n">
        <f aca="false">C6*'Budget AJC'!D$23/1000</f>
        <v>3.10684873618372</v>
      </c>
      <c r="D27" s="255" t="n">
        <f aca="false">D6*'Budget AJC'!E$23/1000</f>
        <v>3.07217467569448</v>
      </c>
      <c r="E27" s="255" t="n">
        <f aca="false">E6*'Budget AJC'!F$23/1000</f>
        <v>3.11022695665683</v>
      </c>
      <c r="F27" s="255" t="n">
        <f aca="false">F6*'Budget AJC'!G$23/1000</f>
        <v>3.12261993731552</v>
      </c>
      <c r="G27" s="100" t="n">
        <f aca="false">(B27-F27)/B27</f>
        <v>0.0119114552362956</v>
      </c>
      <c r="H27" s="97" t="n">
        <f aca="false">F27-B27</f>
        <v>-0.0376433344971052</v>
      </c>
    </row>
    <row r="28" customFormat="false" ht="12.8" hidden="false" customHeight="false" outlineLevel="0" collapsed="false">
      <c r="A28" s="217" t="s">
        <v>194</v>
      </c>
      <c r="B28" s="255" t="n">
        <f aca="false">B7*'Budget AJC'!C$23/1000</f>
        <v>0.543346363365581</v>
      </c>
      <c r="C28" s="255" t="n">
        <f aca="false">C7*'Budget AJC'!D$23/1000</f>
        <v>0.545868841573132</v>
      </c>
      <c r="D28" s="255" t="n">
        <f aca="false">D7*'Budget AJC'!E$23/1000</f>
        <v>0.510355831171296</v>
      </c>
      <c r="E28" s="255" t="n">
        <f aca="false">E7*'Budget AJC'!F$23/1000</f>
        <v>0.511728954481902</v>
      </c>
      <c r="F28" s="255" t="n">
        <f aca="false">F7*'Budget AJC'!G$23/1000</f>
        <v>0.473494154520281</v>
      </c>
      <c r="G28" s="100" t="n">
        <f aca="false">(B28-F28)/B28</f>
        <v>0.12855926450418</v>
      </c>
      <c r="H28" s="97" t="n">
        <f aca="false">F28-B28</f>
        <v>-0.0698522088453002</v>
      </c>
    </row>
    <row r="29" customFormat="false" ht="12.8" hidden="false" customHeight="false" outlineLevel="0" collapsed="false">
      <c r="A29" s="217" t="s">
        <v>113</v>
      </c>
      <c r="B29" s="255" t="n">
        <f aca="false">B8*'Budget AJC'!C$23/1000</f>
        <v>0.735414275155271</v>
      </c>
      <c r="C29" s="255" t="n">
        <f aca="false">C8*'Budget AJC'!D$23/1000</f>
        <v>0.720637445377434</v>
      </c>
      <c r="D29" s="255" t="n">
        <f aca="false">D8*'Budget AJC'!E$23/1000</f>
        <v>0.701039334303612</v>
      </c>
      <c r="E29" s="255" t="n">
        <f aca="false">E8*'Budget AJC'!F$23/1000</f>
        <v>0.688457219201492</v>
      </c>
      <c r="F29" s="255" t="n">
        <f aca="false">F8*'Budget AJC'!G$23/1000</f>
        <v>0.68951053768676</v>
      </c>
      <c r="G29" s="100" t="n">
        <f aca="false">(B29-F29)/B29</f>
        <v>0.0624188828246754</v>
      </c>
      <c r="H29" s="97" t="n">
        <f aca="false">F29-B29</f>
        <v>-0.0459037374685104</v>
      </c>
    </row>
    <row r="30" customFormat="false" ht="12.8" hidden="false" customHeight="false" outlineLevel="0" collapsed="false">
      <c r="A30" s="217" t="s">
        <v>195</v>
      </c>
      <c r="B30" s="255" t="n">
        <f aca="false">B9*'Budget AJC'!C$23/1000</f>
        <v>0.371552411000915</v>
      </c>
      <c r="C30" s="255" t="n">
        <f aca="false">C9*'Budget AJC'!D$23/1000</f>
        <v>0.340150691885872</v>
      </c>
      <c r="D30" s="255" t="n">
        <f aca="false">D9*'Budget AJC'!E$23/1000</f>
        <v>0.312396013415174</v>
      </c>
      <c r="E30" s="255" t="n">
        <f aca="false">E9*'Budget AJC'!F$23/1000</f>
        <v>0.296727978872146</v>
      </c>
      <c r="F30" s="255" t="n">
        <f aca="false">F9*'Budget AJC'!G$23/1000</f>
        <v>0.29246776009494</v>
      </c>
      <c r="G30" s="100" t="n">
        <f aca="false">(B30-F30)/B30</f>
        <v>0.21284924700914</v>
      </c>
      <c r="H30" s="97" t="n">
        <f aca="false">F30-B30</f>
        <v>-0.0790846509059751</v>
      </c>
    </row>
    <row r="31" customFormat="false" ht="12.8" hidden="false" customHeight="false" outlineLevel="0" collapsed="false">
      <c r="A31" s="217" t="s">
        <v>196</v>
      </c>
      <c r="B31" s="255" t="n">
        <f aca="false">B10*'Budget AJC'!C$23/1000</f>
        <v>0.682371315101435</v>
      </c>
      <c r="C31" s="255" t="n">
        <f aca="false">C10*'Budget AJC'!D$23/1000</f>
        <v>0.600566500299891</v>
      </c>
      <c r="D31" s="255" t="n">
        <f aca="false">D10*'Budget AJC'!E$23/1000</f>
        <v>0.471097525786242</v>
      </c>
      <c r="E31" s="255" t="n">
        <f aca="false">E10*'Budget AJC'!F$23/1000</f>
        <v>0.432595892496505</v>
      </c>
      <c r="F31" s="255" t="n">
        <f aca="false">F10*'Budget AJC'!G$23/1000</f>
        <v>0.531125813224599</v>
      </c>
      <c r="G31" s="100" t="n">
        <f aca="false">(B31-F31)/B31</f>
        <v>0.22164692232755</v>
      </c>
      <c r="H31" s="97" t="n">
        <f aca="false">F31-B31</f>
        <v>-0.151245501876836</v>
      </c>
    </row>
    <row r="32" customFormat="false" ht="12.8" hidden="false" customHeight="false" outlineLevel="0" collapsed="false">
      <c r="A32" s="217" t="s">
        <v>115</v>
      </c>
      <c r="B32" s="255" t="n">
        <f aca="false">B11*'Budget AJC'!C$23/1000</f>
        <v>0.470115578011406</v>
      </c>
      <c r="C32" s="255" t="n">
        <f aca="false">C11*'Budget AJC'!D$23/1000</f>
        <v>0.427788765294321</v>
      </c>
      <c r="D32" s="255" t="n">
        <f aca="false">D11*'Budget AJC'!E$23/1000</f>
        <v>0.354153546794912</v>
      </c>
      <c r="E32" s="255" t="n">
        <f aca="false">E11*'Budget AJC'!F$23/1000</f>
        <v>0.331545601988504</v>
      </c>
      <c r="F32" s="255" t="n">
        <f aca="false">F11*'Budget AJC'!G$23/1000</f>
        <v>0.336587852600189</v>
      </c>
      <c r="G32" s="100" t="n">
        <f aca="false">(B32-F32)/B32</f>
        <v>0.284031697005321</v>
      </c>
      <c r="H32" s="97" t="n">
        <f aca="false">F32-B32</f>
        <v>-0.133527725411217</v>
      </c>
    </row>
    <row r="33" customFormat="false" ht="12.8" hidden="false" customHeight="false" outlineLevel="0" collapsed="false">
      <c r="A33" s="231" t="s">
        <v>117</v>
      </c>
      <c r="B33" s="255" t="n">
        <f aca="false">B12*'Budget AJC'!C$23/1000</f>
        <v>-0.0103237900868203</v>
      </c>
      <c r="C33" s="255" t="n">
        <f aca="false">C12*'Budget AJC'!D$23/1000</f>
        <v>-0.00901292305715024</v>
      </c>
      <c r="D33" s="255" t="n">
        <f aca="false">D12*'Budget AJC'!E$23/1000</f>
        <v>-0.0131046383598051</v>
      </c>
      <c r="E33" s="255" t="n">
        <f aca="false">E12*'Budget AJC'!F$23/1000</f>
        <v>-0.00373653565325463</v>
      </c>
      <c r="F33" s="255" t="n">
        <f aca="false">F12*'Budget AJC'!G$23/1000</f>
        <v>-0.00164664820618933</v>
      </c>
      <c r="G33" s="100" t="n">
        <f aca="false">(B33-F33)/B33</f>
        <v>0.84049964283064</v>
      </c>
      <c r="H33" s="97" t="n">
        <f aca="false">F33-B33</f>
        <v>0.00867714188063094</v>
      </c>
    </row>
    <row r="34" customFormat="false" ht="12.8" hidden="false" customHeight="false" outlineLevel="0" collapsed="false">
      <c r="A34" s="235" t="s">
        <v>208</v>
      </c>
      <c r="B34" s="256" t="n">
        <f aca="false">B13*'Budget AJC'!C$23/1000</f>
        <v>11.8759404370801</v>
      </c>
      <c r="C34" s="256" t="n">
        <f aca="false">C13*'Budget AJC'!D$23/1000</f>
        <v>11.5046874929098</v>
      </c>
      <c r="D34" s="256" t="n">
        <f aca="false">D13*'Budget AJC'!E$23/1000</f>
        <v>10.9375734860469</v>
      </c>
      <c r="E34" s="256" t="n">
        <f aca="false">E13*'Budget AJC'!F$23/1000</f>
        <v>10.8371758023924</v>
      </c>
      <c r="F34" s="256" t="n">
        <f aca="false">F13*'Budget AJC'!G$23/1000</f>
        <v>10.8180693667651</v>
      </c>
      <c r="G34" s="100" t="n">
        <f aca="false">(B34-F34)/B34</f>
        <v>0.0890768251928949</v>
      </c>
      <c r="H34" s="256" t="n">
        <f aca="false">F34-B34</f>
        <v>-1.05787107031501</v>
      </c>
    </row>
    <row r="35" customFormat="false" ht="12.8" hidden="false" customHeight="false" outlineLevel="0" collapsed="false">
      <c r="A35" s="0" t="s">
        <v>209</v>
      </c>
      <c r="B35" s="257" t="n">
        <f aca="false">SUM(B14:B16)*'Budget AJC'!C$23/1000</f>
        <v>1.65501239312939</v>
      </c>
      <c r="C35" s="257" t="n">
        <f aca="false">SUM(C14:C16)*'Budget AJC'!D$23/1000</f>
        <v>1.41074998072145</v>
      </c>
      <c r="D35" s="257" t="n">
        <f aca="false">SUM(D14:D16)*'Budget AJC'!E$23/1000</f>
        <v>1.37157782066696</v>
      </c>
      <c r="E35" s="257" t="n">
        <f aca="false">SUM(E14:E16)*'Budget AJC'!F$23/1000</f>
        <v>1.33206130806276</v>
      </c>
      <c r="F35" s="257" t="n">
        <f aca="false">SUM(F14:F16)*'Budget AJC'!G$23/1000</f>
        <v>0</v>
      </c>
      <c r="G35" s="100"/>
      <c r="H35" s="97"/>
    </row>
    <row r="36" s="4" customFormat="true" ht="12.8" hidden="false" customHeight="false" outlineLevel="0" collapsed="false">
      <c r="A36" s="4" t="s">
        <v>201</v>
      </c>
      <c r="B36" s="91" t="n">
        <f aca="false">B17*'Budget AJC'!C$23/1000</f>
        <v>13.5309528302095</v>
      </c>
      <c r="C36" s="91" t="n">
        <f aca="false">C17*'Budget AJC'!D$23/1000</f>
        <v>12.9154374736313</v>
      </c>
      <c r="D36" s="91" t="n">
        <f aca="false">D17*'Budget AJC'!E$23/1000</f>
        <v>12.3091513067139</v>
      </c>
      <c r="E36" s="91" t="n">
        <f aca="false">E17*'Budget AJC'!F$23/1000</f>
        <v>12.1692371104552</v>
      </c>
      <c r="F36" s="91" t="n">
        <f aca="false">F17*'Budget AJC'!G$23/1000</f>
        <v>10.8180693667651</v>
      </c>
      <c r="G36" s="204" t="n">
        <f aca="false">(E36-B36)/B36</f>
        <v>-0.100637090147419</v>
      </c>
      <c r="H36" s="256" t="n">
        <f aca="false">E36-B36</f>
        <v>-1.36171571975426</v>
      </c>
      <c r="I36" s="204"/>
    </row>
    <row r="37" customFormat="false" ht="12.8" hidden="false" customHeight="false" outlineLevel="0" collapsed="false">
      <c r="A37" s="0" t="s">
        <v>210</v>
      </c>
      <c r="B37" s="257" t="n">
        <f aca="false">SUM(B25:B33)-B34</f>
        <v>0</v>
      </c>
      <c r="C37" s="257" t="n">
        <f aca="false">SUM(C25:C33)-C34</f>
        <v>-2.82366549591018E-005</v>
      </c>
      <c r="D37" s="257" t="n">
        <f aca="false">SUM(D25:D33)-D34</f>
        <v>0</v>
      </c>
      <c r="E37" s="257" t="n">
        <f aca="false">SUM(E25:E33)-E34</f>
        <v>0</v>
      </c>
      <c r="F37" s="257" t="n">
        <f aca="false">SUM(F25:F33)-F34</f>
        <v>0</v>
      </c>
    </row>
    <row r="38" customFormat="false" ht="12.8" hidden="false" customHeight="false" outlineLevel="0" collapsed="false">
      <c r="A38" s="0" t="s">
        <v>211</v>
      </c>
      <c r="B38" s="257" t="n">
        <f aca="false">SUM(B25:B33)+B35-B36</f>
        <v>0</v>
      </c>
      <c r="C38" s="257" t="n">
        <f aca="false">SUM(C25:C33)+C35-C36</f>
        <v>-2.82366549573254E-005</v>
      </c>
      <c r="D38" s="257" t="n">
        <f aca="false">SUM(D25:D33)+D35-D36</f>
        <v>0</v>
      </c>
      <c r="E38" s="257" t="n">
        <f aca="false">SUM(E25:E33)+E35-E36</f>
        <v>0</v>
      </c>
      <c r="F38" s="257" t="n">
        <f aca="false">SUM(F25:F33)+F35-F36</f>
        <v>0</v>
      </c>
    </row>
    <row r="40" customFormat="false" ht="12.8" hidden="false" customHeight="false" outlineLevel="0" collapsed="false">
      <c r="A40" s="0" t="s">
        <v>212</v>
      </c>
      <c r="B40" s="210" t="s">
        <v>100</v>
      </c>
      <c r="C40" s="211" t="s">
        <v>101</v>
      </c>
      <c r="D40" s="211" t="s">
        <v>102</v>
      </c>
      <c r="E40" s="211" t="s">
        <v>103</v>
      </c>
      <c r="F40" s="212" t="s">
        <v>104</v>
      </c>
      <c r="G40" s="4" t="s">
        <v>138</v>
      </c>
      <c r="H40" s="4" t="s">
        <v>139</v>
      </c>
      <c r="I40" s="4" t="s">
        <v>213</v>
      </c>
      <c r="J40" s="4"/>
    </row>
    <row r="41" customFormat="false" ht="12.8" hidden="false" customHeight="false" outlineLevel="0" collapsed="false">
      <c r="A41" s="0" t="str">
        <f aca="false">A25</f>
        <v>Education</v>
      </c>
      <c r="B41" s="97" t="n">
        <f aca="false">B25</f>
        <v>5.18245201495911</v>
      </c>
      <c r="C41" s="97" t="n">
        <f aca="false">C25</f>
        <v>5.0788120083969</v>
      </c>
      <c r="D41" s="97" t="n">
        <f aca="false">D25</f>
        <v>4.86869825349616</v>
      </c>
      <c r="E41" s="97" t="n">
        <f aca="false">E25</f>
        <v>4.82516134845426</v>
      </c>
      <c r="F41" s="97" t="n">
        <f aca="false">F25</f>
        <v>4.73584869305906</v>
      </c>
      <c r="G41" s="97" t="n">
        <f aca="false">F41-B41</f>
        <v>-0.446603321900049</v>
      </c>
      <c r="H41" s="100" t="n">
        <f aca="false">G41/B41</f>
        <v>-0.0861760650385053</v>
      </c>
      <c r="I41" s="97" t="n">
        <f aca="false">E41-B41</f>
        <v>-0.357290666504857</v>
      </c>
      <c r="J41" s="100" t="n">
        <f aca="false">I41/B41</f>
        <v>-0.0689423974353338</v>
      </c>
    </row>
    <row r="42" customFormat="false" ht="12.8" hidden="false" customHeight="false" outlineLevel="0" collapsed="false">
      <c r="A42" s="0" t="str">
        <f aca="false">A27</f>
        <v>Social Work</v>
      </c>
      <c r="B42" s="97" t="n">
        <f aca="false">B27</f>
        <v>3.16026327181263</v>
      </c>
      <c r="C42" s="97" t="n">
        <f aca="false">C27</f>
        <v>3.10684873618372</v>
      </c>
      <c r="D42" s="97" t="n">
        <f aca="false">D27</f>
        <v>3.07217467569448</v>
      </c>
      <c r="E42" s="97" t="n">
        <f aca="false">E27</f>
        <v>3.11022695665683</v>
      </c>
      <c r="F42" s="97" t="n">
        <f aca="false">F27</f>
        <v>3.12261993731552</v>
      </c>
      <c r="G42" s="97" t="n">
        <f aca="false">F42-B42</f>
        <v>-0.0376433344971052</v>
      </c>
      <c r="H42" s="100" t="n">
        <f aca="false">G42/B42</f>
        <v>-0.0119114552362956</v>
      </c>
      <c r="I42" s="97" t="n">
        <f aca="false">E42-B42</f>
        <v>-0.0500363151557952</v>
      </c>
      <c r="J42" s="100" t="n">
        <f aca="false">I42/B42</f>
        <v>-0.015832957843128</v>
      </c>
    </row>
    <row r="43" customFormat="false" ht="12.8" hidden="false" customHeight="false" outlineLevel="0" collapsed="false">
      <c r="A43" s="0" t="str">
        <f aca="false">A35</f>
        <v>Police and fire</v>
      </c>
      <c r="B43" s="97" t="n">
        <f aca="false">B35</f>
        <v>1.65501239312939</v>
      </c>
      <c r="C43" s="97" t="n">
        <f aca="false">C35</f>
        <v>1.41074998072145</v>
      </c>
      <c r="D43" s="97" t="n">
        <f aca="false">D35</f>
        <v>1.37157782066696</v>
      </c>
      <c r="E43" s="97" t="n">
        <f aca="false">E35</f>
        <v>1.33206130806276</v>
      </c>
      <c r="F43" s="97" t="n">
        <f aca="false">F35</f>
        <v>0</v>
      </c>
      <c r="G43" s="97" t="n">
        <f aca="false">F43-B43</f>
        <v>-1.65501239312939</v>
      </c>
      <c r="H43" s="100" t="n">
        <f aca="false">G43/B43</f>
        <v>-1</v>
      </c>
      <c r="I43" s="97" t="n">
        <f aca="false">E43-B43</f>
        <v>-0.322951085066624</v>
      </c>
      <c r="J43" s="100" t="n">
        <f aca="false">I43/B43</f>
        <v>-0.195135146061336</v>
      </c>
    </row>
    <row r="44" customFormat="false" ht="12.8" hidden="false" customHeight="false" outlineLevel="0" collapsed="false">
      <c r="A44" s="0" t="s">
        <v>151</v>
      </c>
      <c r="B44" s="97" t="n">
        <f aca="false">B26+SUM(B28:B33)</f>
        <v>3.53322515030833</v>
      </c>
      <c r="C44" s="97" t="n">
        <f aca="false">C26+SUM(C28:C33)</f>
        <v>3.31899851167425</v>
      </c>
      <c r="D44" s="97" t="n">
        <f aca="false">D26+SUM(D28:D33)</f>
        <v>2.99670055685629</v>
      </c>
      <c r="E44" s="97" t="n">
        <f aca="false">E26+SUM(E28:E33)</f>
        <v>2.90178749728135</v>
      </c>
      <c r="F44" s="97" t="n">
        <f aca="false">F26+SUM(F28:F33)</f>
        <v>2.95960073639047</v>
      </c>
      <c r="G44" s="97" t="n">
        <f aca="false">F44-B44</f>
        <v>-0.57362441391786</v>
      </c>
      <c r="H44" s="100" t="n">
        <f aca="false">G44/B44</f>
        <v>-0.162351503092805</v>
      </c>
      <c r="I44" s="97" t="n">
        <f aca="false">E44-B44</f>
        <v>-0.631437653026983</v>
      </c>
      <c r="J44" s="100" t="n">
        <f aca="false">I44/B44</f>
        <v>-0.178714241568183</v>
      </c>
    </row>
    <row r="45" customFormat="false" ht="12.8" hidden="false" customHeight="false" outlineLevel="0" collapsed="false">
      <c r="A45" s="0" t="s">
        <v>211</v>
      </c>
      <c r="B45" s="97" t="n">
        <f aca="false">SUM(B41:B44)-B36</f>
        <v>0</v>
      </c>
      <c r="C45" s="97" t="n">
        <f aca="false">SUM(C41:C44)-C36</f>
        <v>-2.82366549555491E-005</v>
      </c>
      <c r="D45" s="97" t="n">
        <f aca="false">SUM(D41:D44)-D36</f>
        <v>0</v>
      </c>
      <c r="E45" s="97" t="n">
        <f aca="false">SUM(E41:E44)-E36</f>
        <v>0</v>
      </c>
      <c r="F45" s="97" t="n">
        <f aca="false">SUM(F41:F44)-F36</f>
        <v>0</v>
      </c>
      <c r="G45" s="97" t="n">
        <f aca="false">(F36-B36)</f>
        <v>-2.7128834634444</v>
      </c>
      <c r="H45" s="99" t="n">
        <f aca="false">G45/B36</f>
        <v>-0.200494636075263</v>
      </c>
      <c r="I45" s="97" t="n">
        <f aca="false">E36-B36</f>
        <v>-1.36171571975426</v>
      </c>
      <c r="J45" s="100" t="n">
        <f aca="false">I45/B36</f>
        <v>-0.100637090147419</v>
      </c>
      <c r="K45" s="0" t="s">
        <v>214</v>
      </c>
    </row>
    <row r="46" customFormat="false" ht="12.8" hidden="false" customHeight="false" outlineLevel="0" collapsed="false">
      <c r="G46" s="97" t="n">
        <f aca="false">F34-B34</f>
        <v>-1.05787107031501</v>
      </c>
      <c r="H46" s="100" t="n">
        <f aca="false">G46/B34</f>
        <v>-0.0890768251928949</v>
      </c>
      <c r="I46" s="97" t="n">
        <f aca="false">E34-B34</f>
        <v>-1.03876463468763</v>
      </c>
      <c r="J46" s="99" t="n">
        <f aca="false">I46/B34</f>
        <v>-0.0874679896039488</v>
      </c>
      <c r="K46" s="0" t="s">
        <v>215</v>
      </c>
    </row>
  </sheetData>
  <mergeCells count="3">
    <mergeCell ref="A19:F19"/>
    <mergeCell ref="A20:F20"/>
    <mergeCell ref="A21:F2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false"/>
  </sheetPr>
  <dimension ref="A1:E3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6.5051020408163"/>
    <col collapsed="false" hidden="false" max="2" min="2" style="0" width="10"/>
    <col collapsed="false" hidden="false" max="1025" min="3" style="0" width="8.8265306122449"/>
  </cols>
  <sheetData>
    <row r="1" customFormat="false" ht="12" hidden="false" customHeight="false" outlineLevel="0" collapsed="false">
      <c r="A1" s="5" t="s">
        <v>216</v>
      </c>
    </row>
    <row r="2" customFormat="false" ht="13" hidden="false" customHeight="false" outlineLevel="0" collapsed="false"/>
    <row r="3" customFormat="false" ht="41" hidden="false" customHeight="false" outlineLevel="0" collapsed="false">
      <c r="A3" s="258"/>
      <c r="B3" s="259" t="s">
        <v>217</v>
      </c>
      <c r="C3" s="260" t="s">
        <v>218</v>
      </c>
      <c r="D3" s="260" t="s">
        <v>219</v>
      </c>
      <c r="E3" s="261" t="s">
        <v>220</v>
      </c>
    </row>
    <row r="4" customFormat="false" ht="12" hidden="false" customHeight="false" outlineLevel="0" collapsed="false">
      <c r="A4" s="262" t="s">
        <v>221</v>
      </c>
      <c r="B4" s="263" t="n">
        <v>406073.274336283</v>
      </c>
      <c r="C4" s="264" t="n">
        <v>227130</v>
      </c>
      <c r="D4" s="264" t="n">
        <v>1787.84517384882</v>
      </c>
      <c r="E4" s="265" t="n">
        <v>1</v>
      </c>
    </row>
    <row r="5" customFormat="false" ht="12" hidden="false" customHeight="false" outlineLevel="0" collapsed="false">
      <c r="A5" s="262" t="s">
        <v>222</v>
      </c>
      <c r="B5" s="266" t="n">
        <v>941108.809949825</v>
      </c>
      <c r="C5" s="267" t="n">
        <v>487500</v>
      </c>
      <c r="D5" s="267" t="n">
        <v>1930.47961015349</v>
      </c>
      <c r="E5" s="268" t="n">
        <v>2</v>
      </c>
    </row>
    <row r="6" customFormat="false" ht="12" hidden="false" customHeight="false" outlineLevel="0" collapsed="false">
      <c r="A6" s="262" t="s">
        <v>223</v>
      </c>
      <c r="B6" s="266" t="n">
        <v>505759.068382945</v>
      </c>
      <c r="C6" s="267" t="n">
        <v>257740</v>
      </c>
      <c r="D6" s="267" t="n">
        <v>1962.28396206621</v>
      </c>
      <c r="E6" s="268" t="n">
        <v>3</v>
      </c>
    </row>
    <row r="7" customFormat="false" ht="12" hidden="false" customHeight="false" outlineLevel="0" collapsed="false">
      <c r="A7" s="262" t="s">
        <v>224</v>
      </c>
      <c r="B7" s="266" t="n">
        <v>346883.841729884</v>
      </c>
      <c r="C7" s="267" t="n">
        <v>176140</v>
      </c>
      <c r="D7" s="267" t="n">
        <v>1969.36437907281</v>
      </c>
      <c r="E7" s="268" t="n">
        <v>4</v>
      </c>
    </row>
    <row r="8" customFormat="false" ht="12" hidden="false" customHeight="false" outlineLevel="0" collapsed="false">
      <c r="A8" s="262" t="s">
        <v>225</v>
      </c>
      <c r="B8" s="266" t="n">
        <v>186594.657280772</v>
      </c>
      <c r="C8" s="267" t="n">
        <v>94350</v>
      </c>
      <c r="D8" s="267" t="n">
        <v>1977.6858217358</v>
      </c>
      <c r="E8" s="268" t="n">
        <v>5</v>
      </c>
    </row>
    <row r="9" customFormat="false" ht="12" hidden="false" customHeight="false" outlineLevel="0" collapsed="false">
      <c r="A9" s="262" t="s">
        <v>226</v>
      </c>
      <c r="B9" s="266" t="n">
        <v>300087.802752294</v>
      </c>
      <c r="C9" s="267" t="n">
        <v>147750</v>
      </c>
      <c r="D9" s="267" t="n">
        <v>2031.05111845884</v>
      </c>
      <c r="E9" s="268" t="n">
        <v>6</v>
      </c>
    </row>
    <row r="10" customFormat="false" ht="12" hidden="false" customHeight="false" outlineLevel="0" collapsed="false">
      <c r="A10" s="262" t="s">
        <v>227</v>
      </c>
      <c r="B10" s="266" t="n">
        <v>747767.520267724</v>
      </c>
      <c r="C10" s="267" t="n">
        <v>366910</v>
      </c>
      <c r="D10" s="267" t="n">
        <v>2038.01346452188</v>
      </c>
      <c r="E10" s="268" t="n">
        <v>7</v>
      </c>
    </row>
    <row r="11" customFormat="false" ht="12" hidden="false" customHeight="false" outlineLevel="0" collapsed="false">
      <c r="A11" s="262" t="s">
        <v>228</v>
      </c>
      <c r="B11" s="266" t="n">
        <v>172680.006479646</v>
      </c>
      <c r="C11" s="267" t="n">
        <v>84700</v>
      </c>
      <c r="D11" s="267" t="n">
        <v>2038.72498795332</v>
      </c>
      <c r="E11" s="268" t="n">
        <v>8</v>
      </c>
    </row>
    <row r="12" customFormat="false" ht="12" hidden="false" customHeight="false" outlineLevel="0" collapsed="false">
      <c r="A12" s="262" t="s">
        <v>229</v>
      </c>
      <c r="B12" s="266" t="n">
        <v>238164.588794233</v>
      </c>
      <c r="C12" s="267" t="n">
        <v>116240</v>
      </c>
      <c r="D12" s="267" t="n">
        <v>2048.90389533924</v>
      </c>
      <c r="E12" s="268" t="n">
        <v>9</v>
      </c>
    </row>
    <row r="13" customFormat="false" ht="12" hidden="false" customHeight="false" outlineLevel="0" collapsed="false">
      <c r="A13" s="262" t="s">
        <v>230</v>
      </c>
      <c r="B13" s="266" t="n">
        <v>208125.961179133</v>
      </c>
      <c r="C13" s="267" t="n">
        <v>101360</v>
      </c>
      <c r="D13" s="267" t="n">
        <v>2053.33426577677</v>
      </c>
      <c r="E13" s="268" t="n">
        <v>10</v>
      </c>
    </row>
    <row r="14" customFormat="false" ht="12" hidden="false" customHeight="false" outlineLevel="0" collapsed="false">
      <c r="A14" s="262" t="s">
        <v>231</v>
      </c>
      <c r="B14" s="266" t="n">
        <v>329342.939923071</v>
      </c>
      <c r="C14" s="267" t="n">
        <v>157140</v>
      </c>
      <c r="D14" s="267" t="n">
        <v>2095.85681508891</v>
      </c>
      <c r="E14" s="268" t="n">
        <v>11</v>
      </c>
    </row>
    <row r="15" customFormat="false" ht="12" hidden="false" customHeight="false" outlineLevel="0" collapsed="false">
      <c r="A15" s="262" t="s">
        <v>232</v>
      </c>
      <c r="B15" s="266" t="n">
        <v>369999.544151314</v>
      </c>
      <c r="C15" s="267" t="n">
        <v>173900</v>
      </c>
      <c r="D15" s="267" t="n">
        <v>2127.65695314154</v>
      </c>
      <c r="E15" s="268" t="n">
        <v>12</v>
      </c>
    </row>
    <row r="16" customFormat="false" ht="12" hidden="false" customHeight="false" outlineLevel="0" collapsed="false">
      <c r="A16" s="262" t="s">
        <v>233</v>
      </c>
      <c r="B16" s="266" t="n">
        <v>109602.83755686</v>
      </c>
      <c r="C16" s="267" t="n">
        <v>51280</v>
      </c>
      <c r="D16" s="267" t="n">
        <v>2137.34082599182</v>
      </c>
      <c r="E16" s="268" t="n">
        <v>13</v>
      </c>
    </row>
    <row r="17" customFormat="false" ht="12" hidden="false" customHeight="false" outlineLevel="0" collapsed="false">
      <c r="A17" s="262" t="s">
        <v>234</v>
      </c>
      <c r="B17" s="266" t="n">
        <v>242193.252879186</v>
      </c>
      <c r="C17" s="267" t="n">
        <v>112850</v>
      </c>
      <c r="D17" s="267" t="n">
        <v>2146.15199715716</v>
      </c>
      <c r="E17" s="268" t="n">
        <v>14</v>
      </c>
    </row>
    <row r="18" customFormat="false" ht="12" hidden="false" customHeight="false" outlineLevel="0" collapsed="false">
      <c r="A18" s="262" t="s">
        <v>235</v>
      </c>
      <c r="B18" s="266" t="n">
        <v>246721.540113068</v>
      </c>
      <c r="C18" s="267" t="n">
        <v>113870</v>
      </c>
      <c r="D18" s="267" t="n">
        <v>2166.69482842775</v>
      </c>
      <c r="E18" s="268" t="n">
        <v>15</v>
      </c>
    </row>
    <row r="19" customFormat="false" ht="12" hidden="false" customHeight="false" outlineLevel="0" collapsed="false">
      <c r="A19" s="262" t="s">
        <v>236</v>
      </c>
      <c r="B19" s="266" t="n">
        <v>229986.46447862</v>
      </c>
      <c r="C19" s="267" t="n">
        <v>105860</v>
      </c>
      <c r="D19" s="267" t="n">
        <v>2172.55303682808</v>
      </c>
      <c r="E19" s="268" t="n">
        <v>16</v>
      </c>
    </row>
    <row r="20" customFormat="false" ht="12" hidden="false" customHeight="false" outlineLevel="0" collapsed="false">
      <c r="A20" s="269" t="s">
        <v>237</v>
      </c>
      <c r="B20" s="270" t="n">
        <v>11674901</v>
      </c>
      <c r="C20" s="271" t="n">
        <v>5327700</v>
      </c>
      <c r="D20" s="271" t="n">
        <v>2191.35855997898</v>
      </c>
      <c r="E20" s="272" t="n">
        <v>17</v>
      </c>
    </row>
    <row r="21" customFormat="false" ht="12" hidden="false" customHeight="false" outlineLevel="0" collapsed="false">
      <c r="A21" s="262" t="s">
        <v>238</v>
      </c>
      <c r="B21" s="266" t="n">
        <v>744190.092432694</v>
      </c>
      <c r="C21" s="267" t="n">
        <v>337730</v>
      </c>
      <c r="D21" s="267" t="n">
        <v>2203.50603272642</v>
      </c>
      <c r="E21" s="268" t="n">
        <v>18</v>
      </c>
    </row>
    <row r="22" customFormat="false" ht="12" hidden="false" customHeight="false" outlineLevel="0" collapsed="false">
      <c r="A22" s="262" t="s">
        <v>239</v>
      </c>
      <c r="B22" s="266" t="n">
        <v>272836.586415728</v>
      </c>
      <c r="C22" s="267" t="n">
        <v>122440</v>
      </c>
      <c r="D22" s="267" t="n">
        <v>2228.32886651199</v>
      </c>
      <c r="E22" s="268" t="n">
        <v>19</v>
      </c>
    </row>
    <row r="23" customFormat="false" ht="12" hidden="false" customHeight="false" outlineLevel="0" collapsed="false">
      <c r="A23" s="262" t="s">
        <v>240</v>
      </c>
      <c r="B23" s="266" t="n">
        <v>203492.542800789</v>
      </c>
      <c r="C23" s="267" t="n">
        <v>91260</v>
      </c>
      <c r="D23" s="267" t="n">
        <v>2229.81090073185</v>
      </c>
      <c r="E23" s="268" t="n">
        <v>20</v>
      </c>
    </row>
    <row r="24" customFormat="false" ht="12" hidden="false" customHeight="false" outlineLevel="0" collapsed="false">
      <c r="A24" s="262" t="s">
        <v>241</v>
      </c>
      <c r="B24" s="266" t="n">
        <v>335475.608453473</v>
      </c>
      <c r="C24" s="267" t="n">
        <v>148170</v>
      </c>
      <c r="D24" s="267" t="n">
        <v>2264.12639841718</v>
      </c>
      <c r="E24" s="268" t="n">
        <v>21</v>
      </c>
    </row>
    <row r="25" customFormat="false" ht="12.8" hidden="false" customHeight="false" outlineLevel="0" collapsed="false">
      <c r="A25" s="262" t="s">
        <v>242</v>
      </c>
      <c r="B25" s="266" t="n">
        <v>210017.574585009</v>
      </c>
      <c r="C25" s="267" t="n">
        <v>91500</v>
      </c>
      <c r="D25" s="267" t="n">
        <v>2295.27403918042</v>
      </c>
      <c r="E25" s="268" t="n">
        <v>22</v>
      </c>
    </row>
    <row r="26" customFormat="false" ht="12" hidden="false" customHeight="false" outlineLevel="0" collapsed="false">
      <c r="A26" s="262" t="s">
        <v>243</v>
      </c>
      <c r="B26" s="266" t="n">
        <v>722754.643716678</v>
      </c>
      <c r="C26" s="267" t="n">
        <v>314850</v>
      </c>
      <c r="D26" s="267" t="n">
        <v>2295.55230654813</v>
      </c>
      <c r="E26" s="268" t="n">
        <v>23</v>
      </c>
    </row>
    <row r="27" customFormat="false" ht="12" hidden="false" customHeight="false" outlineLevel="0" collapsed="false">
      <c r="A27" s="262" t="s">
        <v>244</v>
      </c>
      <c r="B27" s="266" t="n">
        <v>314776.789489538</v>
      </c>
      <c r="C27" s="267" t="n">
        <v>136920</v>
      </c>
      <c r="D27" s="267" t="n">
        <v>2298.98327117688</v>
      </c>
      <c r="E27" s="268" t="n">
        <v>24</v>
      </c>
    </row>
    <row r="28" customFormat="false" ht="12" hidden="false" customHeight="false" outlineLevel="0" collapsed="false">
      <c r="A28" s="262" t="s">
        <v>245</v>
      </c>
      <c r="B28" s="266" t="n">
        <v>350704</v>
      </c>
      <c r="C28" s="267" t="n">
        <v>150270</v>
      </c>
      <c r="D28" s="267" t="n">
        <v>2333.82578026219</v>
      </c>
      <c r="E28" s="268" t="n">
        <v>25</v>
      </c>
    </row>
    <row r="29" customFormat="false" ht="12" hidden="false" customHeight="false" outlineLevel="0" collapsed="false">
      <c r="A29" s="262" t="s">
        <v>246</v>
      </c>
      <c r="B29" s="266" t="n">
        <v>559387.369821361</v>
      </c>
      <c r="C29" s="267" t="n">
        <v>232950</v>
      </c>
      <c r="D29" s="267" t="n">
        <v>2401.31946693007</v>
      </c>
      <c r="E29" s="268" t="n">
        <v>26</v>
      </c>
    </row>
    <row r="30" customFormat="false" ht="12" hidden="false" customHeight="false" outlineLevel="0" collapsed="false">
      <c r="A30" s="262" t="s">
        <v>247</v>
      </c>
      <c r="B30" s="266" t="n">
        <v>1441541.80207777</v>
      </c>
      <c r="C30" s="267" t="n">
        <v>596550</v>
      </c>
      <c r="D30" s="267" t="n">
        <v>2416.4643400851</v>
      </c>
      <c r="E30" s="268" t="n">
        <v>27</v>
      </c>
    </row>
    <row r="31" customFormat="false" ht="12" hidden="false" customHeight="false" outlineLevel="0" collapsed="false">
      <c r="A31" s="262" t="s">
        <v>248</v>
      </c>
      <c r="B31" s="266" t="n">
        <v>195154.779673374</v>
      </c>
      <c r="C31" s="267" t="n">
        <v>80310</v>
      </c>
      <c r="D31" s="267" t="n">
        <v>2430.01842452215</v>
      </c>
      <c r="E31" s="268" t="n">
        <v>28</v>
      </c>
    </row>
    <row r="32" customFormat="false" ht="12" hidden="false" customHeight="false" outlineLevel="0" collapsed="false">
      <c r="A32" s="262" t="s">
        <v>249</v>
      </c>
      <c r="B32" s="266" t="n">
        <v>221142.824856227</v>
      </c>
      <c r="C32" s="267" t="n">
        <v>89810</v>
      </c>
      <c r="D32" s="267" t="n">
        <v>2462.34077336852</v>
      </c>
      <c r="E32" s="268" t="n">
        <v>29</v>
      </c>
    </row>
    <row r="33" customFormat="false" ht="12" hidden="false" customHeight="false" outlineLevel="0" collapsed="false">
      <c r="A33" s="262" t="s">
        <v>250</v>
      </c>
      <c r="B33" s="266" t="n">
        <v>249302.645243866</v>
      </c>
      <c r="C33" s="267" t="n">
        <v>88050</v>
      </c>
      <c r="D33" s="267" t="n">
        <v>2831.37586875487</v>
      </c>
      <c r="E33" s="268" t="n">
        <v>30</v>
      </c>
    </row>
    <row r="34" customFormat="false" ht="12" hidden="false" customHeight="false" outlineLevel="0" collapsed="false">
      <c r="A34" s="262" t="s">
        <v>251</v>
      </c>
      <c r="B34" s="266" t="n">
        <v>77672</v>
      </c>
      <c r="C34" s="267" t="n">
        <v>23200</v>
      </c>
      <c r="D34" s="267" t="n">
        <v>3347.93103448276</v>
      </c>
      <c r="E34" s="268" t="n">
        <v>31</v>
      </c>
    </row>
    <row r="35" customFormat="false" ht="12" hidden="false" customHeight="false" outlineLevel="0" collapsed="false">
      <c r="A35" s="262" t="s">
        <v>252</v>
      </c>
      <c r="B35" s="266" t="n">
        <v>76996</v>
      </c>
      <c r="C35" s="267" t="n">
        <v>21570</v>
      </c>
      <c r="D35" s="267" t="n">
        <v>3569.58738989337</v>
      </c>
      <c r="E35" s="268" t="n">
        <v>32</v>
      </c>
    </row>
    <row r="36" customFormat="false" ht="13" hidden="false" customHeight="false" outlineLevel="0" collapsed="false">
      <c r="A36" s="273" t="s">
        <v>253</v>
      </c>
      <c r="B36" s="274" t="n">
        <v>118363.630178639</v>
      </c>
      <c r="C36" s="275" t="n">
        <v>27400</v>
      </c>
      <c r="D36" s="275" t="n">
        <v>4319.84051746859</v>
      </c>
      <c r="E36" s="276" t="n">
        <v>33</v>
      </c>
    </row>
    <row r="37" customFormat="false" ht="13" hidden="false" customHeight="false" outlineLevel="0" collapsed="false">
      <c r="A37" s="249"/>
      <c r="B37" s="249"/>
      <c r="C37" s="250"/>
      <c r="D37" s="250"/>
      <c r="E37" s="251"/>
    </row>
    <row r="38" customFormat="false" ht="12" hidden="false" customHeight="false" outlineLevel="0" collapsed="false">
      <c r="A38" s="139"/>
      <c r="B38" s="1"/>
      <c r="C38" s="1"/>
      <c r="D38" s="1"/>
      <c r="E38" s="1"/>
    </row>
    <row r="39" customFormat="false" ht="12.75" hidden="false" customHeight="true" outlineLevel="0" collapsed="false">
      <c r="A39" s="254" t="s">
        <v>254</v>
      </c>
      <c r="B39" s="254"/>
      <c r="C39" s="254"/>
      <c r="D39" s="254"/>
      <c r="E39" s="254"/>
    </row>
  </sheetData>
  <mergeCells count="1">
    <mergeCell ref="A39:E3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J3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8" activeCellId="0" sqref="A8"/>
    </sheetView>
  </sheetViews>
  <sheetFormatPr defaultRowHeight="12.8"/>
  <cols>
    <col collapsed="false" hidden="false" max="1" min="1" style="0" width="33.8265306122449"/>
    <col collapsed="false" hidden="false" max="6" min="2" style="0" width="10.6632653061225"/>
    <col collapsed="false" hidden="false" max="7" min="7" style="0" width="11.6989795918367"/>
    <col collapsed="false" hidden="false" max="1025" min="8" style="0" width="8.8265306122449"/>
  </cols>
  <sheetData>
    <row r="1" customFormat="false" ht="12.8" hidden="false" customHeight="false" outlineLevel="0" collapsed="false">
      <c r="A1" s="5" t="s">
        <v>11</v>
      </c>
      <c r="B1" s="1"/>
      <c r="C1" s="1"/>
      <c r="D1" s="1"/>
      <c r="E1" s="1"/>
      <c r="F1" s="1"/>
    </row>
    <row r="2" customFormat="false" ht="12.8" hidden="false" customHeight="false" outlineLevel="0" collapsed="false">
      <c r="A2" s="277"/>
      <c r="B2" s="277"/>
      <c r="C2" s="277"/>
      <c r="D2" s="277"/>
      <c r="E2" s="278"/>
      <c r="F2" s="279" t="s">
        <v>188</v>
      </c>
    </row>
    <row r="3" customFormat="false" ht="12.8" hidden="false" customHeight="false" outlineLevel="0" collapsed="false">
      <c r="A3" s="209"/>
      <c r="B3" s="280" t="s">
        <v>100</v>
      </c>
      <c r="C3" s="281" t="s">
        <v>101</v>
      </c>
      <c r="D3" s="281" t="s">
        <v>102</v>
      </c>
      <c r="E3" s="281" t="s">
        <v>103</v>
      </c>
      <c r="F3" s="282" t="s">
        <v>104</v>
      </c>
      <c r="G3" s="0" t="s">
        <v>255</v>
      </c>
    </row>
    <row r="4" customFormat="false" ht="12.8" hidden="false" customHeight="false" outlineLevel="0" collapsed="false">
      <c r="A4" s="283" t="s">
        <v>256</v>
      </c>
      <c r="B4" s="94" t="n">
        <v>7756.689</v>
      </c>
      <c r="C4" s="95" t="n">
        <v>8149.407</v>
      </c>
      <c r="D4" s="95" t="n">
        <v>7789.67</v>
      </c>
      <c r="E4" s="95" t="n">
        <v>7782.446</v>
      </c>
      <c r="F4" s="96" t="n">
        <v>7224.57</v>
      </c>
      <c r="H4" s="100" t="n">
        <f aca="false">F4/G$7</f>
        <v>0.620637133748605</v>
      </c>
      <c r="I4" s="100"/>
    </row>
    <row r="5" customFormat="false" ht="12.8" hidden="false" customHeight="false" outlineLevel="0" collapsed="false">
      <c r="A5" s="217" t="s">
        <v>257</v>
      </c>
      <c r="B5" s="94" t="n">
        <v>1909.627</v>
      </c>
      <c r="C5" s="95" t="n">
        <v>1923.186</v>
      </c>
      <c r="D5" s="95" t="n">
        <v>1926.19</v>
      </c>
      <c r="E5" s="95" t="n">
        <v>1947.014</v>
      </c>
      <c r="F5" s="96" t="n">
        <v>1981</v>
      </c>
      <c r="H5" s="100" t="n">
        <f aca="false">F5/G$7</f>
        <v>0.170180669846923</v>
      </c>
      <c r="I5" s="100"/>
    </row>
    <row r="6" customFormat="false" ht="12.8" hidden="false" customHeight="false" outlineLevel="0" collapsed="false">
      <c r="A6" s="90" t="s">
        <v>258</v>
      </c>
      <c r="B6" s="94" t="n">
        <v>368.381</v>
      </c>
      <c r="C6" s="95" t="n">
        <v>375.142</v>
      </c>
      <c r="D6" s="95" t="n">
        <v>375.706</v>
      </c>
      <c r="E6" s="95" t="n">
        <v>370.805</v>
      </c>
      <c r="F6" s="96"/>
      <c r="H6" s="100"/>
      <c r="I6" s="100"/>
    </row>
    <row r="7" customFormat="false" ht="12.8" hidden="false" customHeight="false" outlineLevel="0" collapsed="false">
      <c r="A7" s="217" t="s">
        <v>259</v>
      </c>
      <c r="B7" s="94" t="n">
        <v>2165.1</v>
      </c>
      <c r="C7" s="95" t="n">
        <v>2068.2</v>
      </c>
      <c r="D7" s="95" t="n">
        <v>2182</v>
      </c>
      <c r="E7" s="95" t="n">
        <v>2263</v>
      </c>
      <c r="F7" s="96" t="n">
        <v>2435</v>
      </c>
      <c r="G7" s="73" t="n">
        <f aca="false">SUM(F4:F7)</f>
        <v>11640.57</v>
      </c>
      <c r="H7" s="100" t="n">
        <f aca="false">F7/G$7</f>
        <v>0.209182196404472</v>
      </c>
      <c r="I7" s="100"/>
    </row>
    <row r="8" customFormat="false" ht="12.8" hidden="false" customHeight="false" outlineLevel="0" collapsed="false">
      <c r="A8" s="217" t="s">
        <v>89</v>
      </c>
      <c r="B8" s="94" t="n">
        <v>2286.816</v>
      </c>
      <c r="C8" s="95" t="n">
        <v>2179.038</v>
      </c>
      <c r="D8" s="95" t="n">
        <v>2298.105</v>
      </c>
      <c r="E8" s="95" t="n">
        <v>2340.997</v>
      </c>
      <c r="F8" s="96" t="n">
        <v>2327.259</v>
      </c>
    </row>
    <row r="9" customFormat="false" ht="12.8" hidden="false" customHeight="false" outlineLevel="0" collapsed="false">
      <c r="A9" s="217" t="s">
        <v>260</v>
      </c>
      <c r="B9" s="94" t="n">
        <v>3399.546</v>
      </c>
      <c r="C9" s="95" t="n">
        <v>3356.90983</v>
      </c>
      <c r="D9" s="95" t="n">
        <v>3307.747</v>
      </c>
      <c r="E9" s="95" t="n">
        <v>3246.141</v>
      </c>
      <c r="F9" s="284" t="n">
        <v>2513.487</v>
      </c>
    </row>
    <row r="10" customFormat="false" ht="12.8" hidden="false" customHeight="false" outlineLevel="0" collapsed="false">
      <c r="A10" s="285" t="s">
        <v>261</v>
      </c>
      <c r="B10" s="286" t="n">
        <v>17886.159</v>
      </c>
      <c r="C10" s="124" t="n">
        <v>18051.88283</v>
      </c>
      <c r="D10" s="124" t="n">
        <v>17879.418</v>
      </c>
      <c r="E10" s="124" t="n">
        <v>17950.403</v>
      </c>
      <c r="F10" s="123" t="n">
        <v>16481.316</v>
      </c>
      <c r="G10" s="287"/>
    </row>
    <row r="11" customFormat="false" ht="12.8" hidden="false" customHeight="false" outlineLevel="0" collapsed="false">
      <c r="A11" s="288"/>
      <c r="B11" s="289"/>
      <c r="C11" s="290"/>
      <c r="D11" s="290"/>
      <c r="E11" s="290"/>
      <c r="F11" s="291"/>
    </row>
    <row r="12" customFormat="false" ht="23.25" hidden="false" customHeight="true" outlineLevel="0" collapsed="false">
      <c r="A12" s="61" t="s">
        <v>262</v>
      </c>
      <c r="B12" s="61"/>
      <c r="C12" s="61"/>
      <c r="D12" s="61"/>
      <c r="E12" s="61"/>
      <c r="F12" s="61"/>
    </row>
    <row r="13" customFormat="false" ht="23.25" hidden="false" customHeight="true" outlineLevel="0" collapsed="false">
      <c r="A13" s="254" t="s">
        <v>263</v>
      </c>
      <c r="B13" s="254"/>
      <c r="C13" s="254"/>
      <c r="D13" s="254"/>
      <c r="E13" s="254"/>
      <c r="F13" s="254"/>
    </row>
    <row r="14" customFormat="false" ht="23.25" hidden="false" customHeight="true" outlineLevel="0" collapsed="false">
      <c r="A14" s="254" t="s">
        <v>264</v>
      </c>
      <c r="B14" s="254"/>
      <c r="C14" s="254"/>
      <c r="D14" s="254"/>
      <c r="E14" s="254"/>
      <c r="F14" s="254"/>
    </row>
    <row r="15" customFormat="false" ht="12.8" hidden="false" customHeight="false" outlineLevel="0" collapsed="false">
      <c r="A15" s="1"/>
      <c r="B15" s="1"/>
      <c r="C15" s="1"/>
      <c r="D15" s="1"/>
      <c r="E15" s="1"/>
    </row>
    <row r="17" customFormat="false" ht="12.8" hidden="false" customHeight="false" outlineLevel="0" collapsed="false">
      <c r="A17" s="0" t="s">
        <v>265</v>
      </c>
      <c r="B17" s="280" t="s">
        <v>100</v>
      </c>
      <c r="C17" s="281" t="s">
        <v>101</v>
      </c>
      <c r="D17" s="281" t="s">
        <v>102</v>
      </c>
      <c r="E17" s="281" t="s">
        <v>103</v>
      </c>
      <c r="F17" s="282" t="s">
        <v>104</v>
      </c>
      <c r="G17" s="0" t="s">
        <v>138</v>
      </c>
      <c r="H17" s="0" t="s">
        <v>266</v>
      </c>
      <c r="I17" s="0" t="s">
        <v>213</v>
      </c>
      <c r="J17" s="0" t="s">
        <v>267</v>
      </c>
    </row>
    <row r="18" customFormat="false" ht="12.8" hidden="false" customHeight="false" outlineLevel="0" collapsed="false">
      <c r="A18" s="0" t="s">
        <v>268</v>
      </c>
      <c r="B18" s="257" t="n">
        <f aca="false">B4*'Budget AJC'!C$23/1000</f>
        <v>8.67682620053612</v>
      </c>
      <c r="C18" s="257" t="n">
        <f aca="false">C4*'Budget AJC'!D$23/1000</f>
        <v>8.85046129080631</v>
      </c>
      <c r="D18" s="257" t="n">
        <f aca="false">D4*'Budget AJC'!E$23/1000</f>
        <v>8.33040707460607</v>
      </c>
      <c r="E18" s="257" t="n">
        <f aca="false">E4*'Budget AJC'!F$23/1000</f>
        <v>8.17295867018799</v>
      </c>
      <c r="F18" s="257" t="n">
        <f aca="false">F4*'Budget AJC'!G$23/1000</f>
        <v>7.43055916988711</v>
      </c>
      <c r="G18" s="97" t="n">
        <f aca="false">F18-B18</f>
        <v>-1.24626703064901</v>
      </c>
      <c r="H18" s="100" t="n">
        <f aca="false">G18/B18</f>
        <v>-0.143631669212414</v>
      </c>
      <c r="I18" s="97" t="n">
        <f aca="false">E18-B18</f>
        <v>-0.503867530348135</v>
      </c>
      <c r="J18" s="100" t="n">
        <f aca="false">(E18-B18)/B18</f>
        <v>-0.0580704878377075</v>
      </c>
    </row>
    <row r="19" customFormat="false" ht="12.8" hidden="false" customHeight="false" outlineLevel="0" collapsed="false">
      <c r="A19" s="0" t="str">
        <f aca="false">A5</f>
        <v>Council Tax</v>
      </c>
      <c r="B19" s="257" t="n">
        <f aca="false">B5*'Budget AJC'!C$23/1000</f>
        <v>2.13615649497501</v>
      </c>
      <c r="C19" s="257" t="n">
        <f aca="false">C5*'Budget AJC'!D$23/1000</f>
        <v>2.08862844229287</v>
      </c>
      <c r="D19" s="257" t="n">
        <f aca="false">D5*'Budget AJC'!E$23/1000</f>
        <v>2.0599007150541</v>
      </c>
      <c r="E19" s="257" t="n">
        <f aca="false">E5*'Budget AJC'!F$23/1000</f>
        <v>2.04471254311015</v>
      </c>
      <c r="F19" s="257" t="n">
        <f aca="false">F5*'Budget AJC'!G$23/1000</f>
        <v>2.03748288348599</v>
      </c>
      <c r="G19" s="97" t="n">
        <f aca="false">F19-B19</f>
        <v>-0.0986736114890197</v>
      </c>
      <c r="H19" s="100" t="n">
        <f aca="false">G19/B19</f>
        <v>-0.0461921267103486</v>
      </c>
      <c r="I19" s="97" t="n">
        <f aca="false">E19-B19</f>
        <v>-0.0914439518648598</v>
      </c>
      <c r="J19" s="100" t="n">
        <f aca="false">(E19-B19)/B19</f>
        <v>-0.0428077025629762</v>
      </c>
    </row>
    <row r="20" customFormat="false" ht="12.8" hidden="false" customHeight="false" outlineLevel="0" collapsed="false">
      <c r="A20" s="0" t="str">
        <f aca="false">A6</f>
        <v>Council Tax Benefit Subsidy</v>
      </c>
      <c r="B20" s="257" t="n">
        <f aca="false">B6*'Budget AJC'!C$23/1000</f>
        <v>0.412080194601034</v>
      </c>
      <c r="C20" s="257" t="n">
        <f aca="false">C6*'Budget AJC'!D$23/1000</f>
        <v>0.407413662068376</v>
      </c>
      <c r="D20" s="257" t="n">
        <f aca="false">D6*'Budget AJC'!E$23/1000</f>
        <v>0.401786458267417</v>
      </c>
      <c r="E20" s="257" t="n">
        <f aca="false">E6*'Budget AJC'!F$23/1000</f>
        <v>0.389411496038528</v>
      </c>
      <c r="F20" s="257" t="n">
        <f aca="false">F6*'Budget AJC'!G$23/1000</f>
        <v>0</v>
      </c>
      <c r="G20" s="97" t="n">
        <f aca="false">F20-B20</f>
        <v>-0.412080194601034</v>
      </c>
      <c r="H20" s="100" t="n">
        <f aca="false">G20/B20</f>
        <v>-1</v>
      </c>
      <c r="I20" s="97" t="n">
        <f aca="false">E20-B20</f>
        <v>-0.0226686985625058</v>
      </c>
      <c r="J20" s="100" t="n">
        <f aca="false">(E20-B20)/B20</f>
        <v>-0.0550104054004659</v>
      </c>
    </row>
    <row r="21" customFormat="false" ht="12.8" hidden="false" customHeight="false" outlineLevel="0" collapsed="false">
      <c r="A21" s="0" t="str">
        <f aca="false">A7</f>
        <v>Non Domestic Rates</v>
      </c>
      <c r="B21" s="257" t="n">
        <f aca="false">B7*'Budget AJC'!C$23/1000</f>
        <v>2.42193497854313</v>
      </c>
      <c r="C21" s="257" t="n">
        <f aca="false">C7*'Budget AJC'!D$23/1000</f>
        <v>2.24611729928885</v>
      </c>
      <c r="D21" s="257" t="n">
        <f aca="false">D7*'Budget AJC'!E$23/1000</f>
        <v>2.33346832879832</v>
      </c>
      <c r="E21" s="257" t="n">
        <f aca="false">E7*'Budget AJC'!F$23/1000</f>
        <v>2.37655429547926</v>
      </c>
      <c r="F21" s="257" t="n">
        <f aca="false">F7*'Budget AJC'!G$23/1000</f>
        <v>2.50442747162462</v>
      </c>
      <c r="G21" s="97" t="n">
        <f aca="false">F21-B21</f>
        <v>0.0824924930814905</v>
      </c>
      <c r="H21" s="100" t="n">
        <f aca="false">G21/B21</f>
        <v>0.0340605729766999</v>
      </c>
      <c r="I21" s="97" t="n">
        <f aca="false">E21-B21</f>
        <v>-0.0453806830638683</v>
      </c>
      <c r="J21" s="100" t="n">
        <f aca="false">(E21-B21)/B21</f>
        <v>-0.0187373663892357</v>
      </c>
    </row>
    <row r="22" customFormat="false" ht="12.8" hidden="false" customHeight="false" outlineLevel="0" collapsed="false">
      <c r="A22" s="0" t="str">
        <f aca="false">A8</f>
        <v>Customer and Client Receipts</v>
      </c>
      <c r="B22" s="257" t="n">
        <f aca="false">B8*'Budget AJC'!C$23/1000</f>
        <v>2.5580895385396</v>
      </c>
      <c r="C22" s="257" t="n">
        <f aca="false">C8*'Budget AJC'!D$23/1000</f>
        <v>2.36649015936939</v>
      </c>
      <c r="D22" s="257" t="n">
        <f aca="false">D8*'Budget AJC'!E$23/1000</f>
        <v>2.4576330127191</v>
      </c>
      <c r="E22" s="257" t="n">
        <f aca="false">E8*'Budget AJC'!F$23/1000</f>
        <v>2.45846508000622</v>
      </c>
      <c r="F22" s="257" t="n">
        <f aca="false">F8*'Budget AJC'!G$23/1000</f>
        <v>2.39361452697563</v>
      </c>
      <c r="G22" s="97" t="n">
        <f aca="false">F22-B22</f>
        <v>-0.164475011563976</v>
      </c>
      <c r="H22" s="100" t="n">
        <f aca="false">G22/B22</f>
        <v>-0.0642960338510566</v>
      </c>
      <c r="I22" s="97" t="n">
        <f aca="false">E22-B22</f>
        <v>-0.099624458533385</v>
      </c>
      <c r="J22" s="100" t="n">
        <f aca="false">(E22-B22)/B22</f>
        <v>-0.0389448676570797</v>
      </c>
    </row>
    <row r="23" customFormat="false" ht="12.8" hidden="false" customHeight="false" outlineLevel="0" collapsed="false">
      <c r="A23" s="0" t="str">
        <f aca="false">A9</f>
        <v>Other Income</v>
      </c>
      <c r="B23" s="257" t="n">
        <f aca="false">B9*'Budget AJC'!C$23/1000</f>
        <v>3.80281713018632</v>
      </c>
      <c r="C23" s="257" t="n">
        <f aca="false">C9*'Budget AJC'!D$23/1000</f>
        <v>3.64568863809872</v>
      </c>
      <c r="D23" s="257" t="n">
        <f aca="false">D9*'Budget AJC'!E$23/1000</f>
        <v>3.53736153262038</v>
      </c>
      <c r="E23" s="257" t="n">
        <f aca="false">E9*'Budget AJC'!F$23/1000</f>
        <v>3.40902798819326</v>
      </c>
      <c r="F23" s="257" t="n">
        <f aca="false">F9*'Budget AJC'!G$23/1000</f>
        <v>2.58515231719563</v>
      </c>
      <c r="G23" s="97" t="n">
        <f aca="false">F23-B23</f>
        <v>-1.21766481299069</v>
      </c>
      <c r="H23" s="100" t="n">
        <f aca="false">G23/B23</f>
        <v>-0.320200727856463</v>
      </c>
      <c r="I23" s="97" t="n">
        <f aca="false">E23-B23</f>
        <v>-0.393789141993054</v>
      </c>
      <c r="J23" s="100" t="n">
        <f aca="false">(E23-B23)/B23</f>
        <v>-0.10355195333144</v>
      </c>
    </row>
    <row r="24" customFormat="false" ht="12.8" hidden="false" customHeight="false" outlineLevel="0" collapsed="false">
      <c r="A24" s="4" t="str">
        <f aca="false">A10</f>
        <v>Total revenue income</v>
      </c>
      <c r="B24" s="91" t="n">
        <f aca="false">B10*'Budget AJC'!C$23/1000</f>
        <v>20.0079045373812</v>
      </c>
      <c r="C24" s="91" t="n">
        <f aca="false">C10*'Budget AJC'!D$23/1000</f>
        <v>19.6047994919245</v>
      </c>
      <c r="D24" s="91" t="n">
        <f aca="false">D10*'Budget AJC'!E$23/1000</f>
        <v>19.1205571220654</v>
      </c>
      <c r="E24" s="91" t="n">
        <f aca="false">E10*'Budget AJC'!F$23/1000</f>
        <v>18.8511300730154</v>
      </c>
      <c r="F24" s="91" t="n">
        <f aca="false">F10*'Budget AJC'!G$23/1000</f>
        <v>16.951236369169</v>
      </c>
      <c r="G24" s="256" t="n">
        <f aca="false">F24-B24</f>
        <v>-3.05666816821224</v>
      </c>
      <c r="H24" s="204" t="n">
        <f aca="false">G24/B24</f>
        <v>-0.152773028404919</v>
      </c>
      <c r="I24" s="256" t="n">
        <f aca="false">E24-B24</f>
        <v>-1.15677446436581</v>
      </c>
      <c r="J24" s="100" t="n">
        <f aca="false">(E24-B24)/B24</f>
        <v>-0.057815872831889</v>
      </c>
    </row>
    <row r="25" customFormat="false" ht="12.8" hidden="false" customHeight="false" outlineLevel="0" collapsed="false">
      <c r="A25" s="4" t="s">
        <v>269</v>
      </c>
      <c r="B25" s="91" t="n">
        <f aca="false">SUM(B18:B21)-B20</f>
        <v>13.2349176740543</v>
      </c>
      <c r="C25" s="91" t="n">
        <f aca="false">SUM(C18:C21)-C20</f>
        <v>13.185207032388</v>
      </c>
      <c r="D25" s="91" t="n">
        <f aca="false">SUM(D18:D21)-D20</f>
        <v>12.7237761184585</v>
      </c>
      <c r="E25" s="91" t="n">
        <f aca="false">SUM(E18:E21)-E20</f>
        <v>12.5942255087774</v>
      </c>
      <c r="F25" s="91" t="n">
        <f aca="false">SUM(F18:F21)-F20</f>
        <v>11.9724695249977</v>
      </c>
      <c r="G25" s="256" t="n">
        <f aca="false">F25-B25</f>
        <v>-1.26244814905654</v>
      </c>
      <c r="H25" s="204" t="n">
        <f aca="false">G25/B25</f>
        <v>-0.0953876843171792</v>
      </c>
      <c r="I25" s="256" t="n">
        <f aca="false">E25-B25</f>
        <v>-0.640692165276862</v>
      </c>
      <c r="J25" s="100" t="n">
        <f aca="false">(E25-B25)/B25</f>
        <v>-0.0484092293624822</v>
      </c>
    </row>
    <row r="27" customFormat="false" ht="12.8" hidden="false" customHeight="false" outlineLevel="0" collapsed="false">
      <c r="A27" s="5" t="s">
        <v>270</v>
      </c>
      <c r="B27" s="1"/>
      <c r="C27" s="1"/>
      <c r="D27" s="1"/>
      <c r="E27" s="1"/>
      <c r="F27" s="1"/>
    </row>
    <row r="28" customFormat="false" ht="12.8" hidden="false" customHeight="false" outlineLevel="0" collapsed="false">
      <c r="A28" s="277"/>
      <c r="B28" s="277"/>
      <c r="C28" s="277"/>
      <c r="D28" s="277"/>
      <c r="E28" s="278"/>
      <c r="F28" s="292" t="s">
        <v>188</v>
      </c>
    </row>
    <row r="29" customFormat="false" ht="12.8" hidden="false" customHeight="false" outlineLevel="0" collapsed="false">
      <c r="A29" s="209"/>
      <c r="B29" s="280" t="s">
        <v>190</v>
      </c>
      <c r="C29" s="281" t="s">
        <v>100</v>
      </c>
      <c r="D29" s="281" t="s">
        <v>101</v>
      </c>
      <c r="E29" s="281" t="s">
        <v>102</v>
      </c>
      <c r="F29" s="282" t="s">
        <v>103</v>
      </c>
    </row>
    <row r="30" customFormat="false" ht="12.8" hidden="false" customHeight="false" outlineLevel="0" collapsed="false">
      <c r="A30" s="109" t="s">
        <v>271</v>
      </c>
      <c r="B30" s="94" t="n">
        <v>7425.886</v>
      </c>
      <c r="C30" s="95" t="n">
        <v>7756.689</v>
      </c>
      <c r="D30" s="95" t="n">
        <v>8149.407</v>
      </c>
      <c r="E30" s="95" t="n">
        <v>7789.67</v>
      </c>
      <c r="F30" s="96" t="n">
        <v>7782.446</v>
      </c>
    </row>
    <row r="31" customFormat="false" ht="12.8" hidden="false" customHeight="false" outlineLevel="0" collapsed="false">
      <c r="A31" s="221" t="s">
        <v>257</v>
      </c>
      <c r="B31" s="94" t="n">
        <v>1908.972</v>
      </c>
      <c r="C31" s="95" t="n">
        <v>1909.627</v>
      </c>
      <c r="D31" s="95" t="n">
        <v>1923.186</v>
      </c>
      <c r="E31" s="95" t="n">
        <v>1926.19</v>
      </c>
      <c r="F31" s="96" t="n">
        <v>1947.014</v>
      </c>
    </row>
    <row r="32" customFormat="false" ht="12.8" hidden="false" customHeight="false" outlineLevel="0" collapsed="false">
      <c r="A32" s="109" t="s">
        <v>258</v>
      </c>
      <c r="B32" s="94" t="n">
        <v>351.165</v>
      </c>
      <c r="C32" s="95" t="n">
        <v>368.381</v>
      </c>
      <c r="D32" s="95" t="n">
        <v>375.142</v>
      </c>
      <c r="E32" s="95" t="n">
        <v>375.706</v>
      </c>
      <c r="F32" s="96" t="n">
        <v>370.805</v>
      </c>
    </row>
    <row r="33" customFormat="false" ht="12.8" hidden="false" customHeight="false" outlineLevel="0" collapsed="false">
      <c r="A33" s="221" t="s">
        <v>259</v>
      </c>
      <c r="B33" s="94" t="n">
        <v>1962.8</v>
      </c>
      <c r="C33" s="95" t="n">
        <v>2165.1</v>
      </c>
      <c r="D33" s="95" t="n">
        <v>2068.2</v>
      </c>
      <c r="E33" s="95" t="n">
        <v>2182</v>
      </c>
      <c r="F33" s="96" t="n">
        <v>2263</v>
      </c>
    </row>
    <row r="34" customFormat="false" ht="12.8" hidden="false" customHeight="false" outlineLevel="0" collapsed="false">
      <c r="A34" s="221" t="s">
        <v>272</v>
      </c>
      <c r="B34" s="94" t="n">
        <v>2261.977</v>
      </c>
      <c r="C34" s="95" t="n">
        <v>2286.816</v>
      </c>
      <c r="D34" s="95" t="n">
        <v>2179.038</v>
      </c>
      <c r="E34" s="95" t="n">
        <v>2298.105</v>
      </c>
      <c r="F34" s="96" t="n">
        <v>2341.626</v>
      </c>
    </row>
    <row r="35" customFormat="false" ht="12.8" hidden="false" customHeight="false" outlineLevel="0" collapsed="false">
      <c r="A35" s="221" t="s">
        <v>260</v>
      </c>
      <c r="B35" s="94" t="n">
        <v>3362.86</v>
      </c>
      <c r="C35" s="95" t="n">
        <v>3390.443</v>
      </c>
      <c r="D35" s="95" t="n">
        <v>3347.69683</v>
      </c>
      <c r="E35" s="95" t="n">
        <v>3300.331</v>
      </c>
      <c r="F35" s="96" t="n">
        <v>3243.779</v>
      </c>
    </row>
    <row r="36" customFormat="false" ht="12.8" hidden="false" customHeight="false" outlineLevel="0" collapsed="false">
      <c r="A36" s="293" t="s">
        <v>261</v>
      </c>
      <c r="B36" s="286" t="n">
        <v>17273.66</v>
      </c>
      <c r="C36" s="124" t="n">
        <v>17877.056</v>
      </c>
      <c r="D36" s="124" t="n">
        <v>18042.66983</v>
      </c>
      <c r="E36" s="124" t="n">
        <v>17872.002</v>
      </c>
      <c r="F36" s="123" t="n">
        <v>17948.67</v>
      </c>
    </row>
    <row r="37" customFormat="false" ht="12.8" hidden="false" customHeight="false" outlineLevel="0" collapsed="false">
      <c r="A37" s="294"/>
      <c r="B37" s="289"/>
      <c r="C37" s="290"/>
      <c r="D37" s="290"/>
      <c r="E37" s="290"/>
      <c r="F37" s="291"/>
    </row>
    <row r="38" customFormat="false" ht="12.8" hidden="false" customHeight="false" outlineLevel="0" collapsed="false">
      <c r="A38" s="62" t="s">
        <v>273</v>
      </c>
      <c r="B38" s="1"/>
      <c r="C38" s="1"/>
      <c r="D38" s="1"/>
      <c r="E38" s="1"/>
      <c r="F38" s="1"/>
    </row>
    <row r="39" customFormat="false" ht="12.8" hidden="false" customHeight="false" outlineLevel="0" collapsed="false">
      <c r="A39" s="62" t="s">
        <v>274</v>
      </c>
      <c r="B39" s="1"/>
      <c r="C39" s="1"/>
      <c r="D39" s="1"/>
      <c r="E39" s="1"/>
      <c r="F39" s="1"/>
    </row>
  </sheetData>
  <mergeCells count="3">
    <mergeCell ref="A12:F12"/>
    <mergeCell ref="A13:F13"/>
    <mergeCell ref="A14:F14"/>
  </mergeCells>
  <hyperlinks>
    <hyperlink ref="G3" r:id="rId1" display="http://www.gov.scot/Publications/2015/02/3131/1"/>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worksheet>
</file>

<file path=xl/worksheets/sheet13.xml><?xml version="1.0" encoding="utf-8"?>
<worksheet xmlns="http://schemas.openxmlformats.org/spreadsheetml/2006/main" xmlns:r="http://schemas.openxmlformats.org/officeDocument/2006/relationships">
  <sheetPr filterMode="false">
    <pageSetUpPr fitToPage="false"/>
  </sheetPr>
  <dimension ref="A1:G2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5" activeCellId="0" sqref="C25"/>
    </sheetView>
  </sheetViews>
  <sheetFormatPr defaultRowHeight="12.8"/>
  <cols>
    <col collapsed="false" hidden="false" max="1" min="1" style="0" width="24.9081632653061"/>
    <col collapsed="false" hidden="false" max="2" min="2" style="0" width="40.1938775510204"/>
    <col collapsed="false" hidden="false" max="1025" min="3" style="0" width="11.5204081632653"/>
  </cols>
  <sheetData>
    <row r="1" customFormat="false" ht="12.8" hidden="false" customHeight="false" outlineLevel="0" collapsed="false">
      <c r="A1" s="295" t="s">
        <v>275</v>
      </c>
      <c r="B1" s="295"/>
      <c r="C1" s="296" t="s">
        <v>100</v>
      </c>
      <c r="D1" s="297" t="s">
        <v>101</v>
      </c>
      <c r="E1" s="297" t="s">
        <v>102</v>
      </c>
      <c r="F1" s="297" t="s">
        <v>103</v>
      </c>
      <c r="G1" s="298" t="s">
        <v>104</v>
      </c>
    </row>
    <row r="2" customFormat="false" ht="12.8" hidden="false" customHeight="false" outlineLevel="0" collapsed="false">
      <c r="A2" s="299" t="s">
        <v>276</v>
      </c>
      <c r="B2" s="299" t="s">
        <v>277</v>
      </c>
      <c r="C2" s="299"/>
      <c r="D2" s="299"/>
      <c r="E2" s="299"/>
      <c r="F2" s="299"/>
      <c r="G2" s="299"/>
    </row>
    <row r="3" customFormat="false" ht="12.8" hidden="false" customHeight="false" outlineLevel="0" collapsed="false">
      <c r="A3" s="299"/>
      <c r="B3" s="299" t="str">
        <f aca="false">'Table 1.4'!A4</f>
        <v>General Revenue Grant1</v>
      </c>
      <c r="C3" s="300" t="n">
        <f aca="false">'Table 1.4'!B4</f>
        <v>7756.689</v>
      </c>
      <c r="D3" s="300" t="n">
        <f aca="false">'Table 1.4'!C4</f>
        <v>8149.407</v>
      </c>
      <c r="E3" s="300" t="n">
        <f aca="false">'Table 1.4'!D4</f>
        <v>7789.67</v>
      </c>
      <c r="F3" s="300" t="n">
        <f aca="false">'Table 1.4'!E4</f>
        <v>7782.446</v>
      </c>
      <c r="G3" s="300" t="n">
        <f aca="false">'Table 1.4'!F4</f>
        <v>7224.57</v>
      </c>
    </row>
    <row r="4" customFormat="false" ht="12.8" hidden="false" customHeight="false" outlineLevel="0" collapsed="false">
      <c r="A4" s="299"/>
      <c r="B4" s="299" t="str">
        <f aca="false">'Table 1.4'!A7</f>
        <v>Non Domestic Rates</v>
      </c>
      <c r="C4" s="300" t="n">
        <f aca="false">'Table 1.4'!B7</f>
        <v>2165.1</v>
      </c>
      <c r="D4" s="300" t="n">
        <f aca="false">'Table 1.4'!C7</f>
        <v>2068.2</v>
      </c>
      <c r="E4" s="300" t="n">
        <f aca="false">'Table 1.4'!D7</f>
        <v>2182</v>
      </c>
      <c r="F4" s="300" t="n">
        <f aca="false">'Table 1.4'!E7</f>
        <v>2263</v>
      </c>
      <c r="G4" s="300" t="n">
        <f aca="false">'Table 1.4'!F7</f>
        <v>2435</v>
      </c>
    </row>
    <row r="5" customFormat="false" ht="12.8" hidden="false" customHeight="false" outlineLevel="0" collapsed="false">
      <c r="A5" s="299"/>
      <c r="B5" s="301" t="s">
        <v>278</v>
      </c>
      <c r="C5" s="302" t="n">
        <f aca="false">C3+C4</f>
        <v>9921.789</v>
      </c>
      <c r="D5" s="302" t="n">
        <f aca="false">D3+D4</f>
        <v>10217.607</v>
      </c>
      <c r="E5" s="302" t="n">
        <f aca="false">E3+E4</f>
        <v>9971.67</v>
      </c>
      <c r="F5" s="302" t="n">
        <f aca="false">F3+F4</f>
        <v>10045.446</v>
      </c>
      <c r="G5" s="302" t="n">
        <f aca="false">G3+G4</f>
        <v>9659.57</v>
      </c>
    </row>
    <row r="6" customFormat="false" ht="12.8" hidden="false" customHeight="false" outlineLevel="0" collapsed="false">
      <c r="A6" s="299" t="s">
        <v>279</v>
      </c>
      <c r="B6" s="299"/>
      <c r="C6" s="299"/>
      <c r="D6" s="299"/>
      <c r="E6" s="299"/>
      <c r="F6" s="299"/>
      <c r="G6" s="299"/>
    </row>
    <row r="7" customFormat="false" ht="12.8" hidden="false" customHeight="false" outlineLevel="0" collapsed="false">
      <c r="A7" s="299"/>
      <c r="B7" s="299" t="str">
        <f aca="false">'Table 2.1'!A13</f>
        <v>Scottish Government General Capital Grant</v>
      </c>
      <c r="C7" s="300" t="n">
        <f aca="false">'Table 2.2'!B13/1000</f>
        <v>462.64</v>
      </c>
      <c r="D7" s="300" t="n">
        <f aca="false">'Table 2.2'!C13/1000</f>
        <v>352.652</v>
      </c>
      <c r="E7" s="300" t="n">
        <f aca="false">'Table 2.2'!D13/1000</f>
        <v>565.541</v>
      </c>
      <c r="F7" s="300" t="n">
        <f aca="false">'Table 2.2'!E13/1000</f>
        <v>450.088</v>
      </c>
      <c r="G7" s="300" t="n">
        <f aca="false">'Table 2.2'!F13/1000</f>
        <v>438.163</v>
      </c>
    </row>
    <row r="8" customFormat="false" ht="12.8" hidden="false" customHeight="false" outlineLevel="0" collapsed="false">
      <c r="A8" s="299"/>
      <c r="B8" s="299" t="str">
        <f aca="false">'Table 2.1'!A14</f>
        <v>Scottish Government Specific Capital Grants</v>
      </c>
      <c r="C8" s="300" t="n">
        <f aca="false">'Table 2.2'!B14/1000</f>
        <v>268.37</v>
      </c>
      <c r="D8" s="300" t="n">
        <f aca="false">'Table 2.2'!C14/1000</f>
        <v>228.865</v>
      </c>
      <c r="E8" s="300" t="n">
        <f aca="false">'Table 2.2'!D14/1000</f>
        <v>234.365</v>
      </c>
      <c r="F8" s="300" t="n">
        <f aca="false">'Table 2.2'!E14/1000</f>
        <v>217.281</v>
      </c>
      <c r="G8" s="300" t="n">
        <f aca="false">'Table 2.2'!F14/1000</f>
        <v>180.549</v>
      </c>
    </row>
    <row r="9" customFormat="false" ht="12.8" hidden="false" customHeight="false" outlineLevel="0" collapsed="false">
      <c r="A9" s="299"/>
      <c r="B9" s="301" t="s">
        <v>280</v>
      </c>
      <c r="C9" s="302" t="n">
        <f aca="false">C7+C8</f>
        <v>731.01</v>
      </c>
      <c r="D9" s="302" t="n">
        <f aca="false">D7+D8</f>
        <v>581.517</v>
      </c>
      <c r="E9" s="302" t="n">
        <f aca="false">E7+E8</f>
        <v>799.906</v>
      </c>
      <c r="F9" s="302" t="n">
        <f aca="false">F7+F8</f>
        <v>667.369</v>
      </c>
      <c r="G9" s="302" t="n">
        <f aca="false">G7+G8</f>
        <v>618.712</v>
      </c>
    </row>
    <row r="10" customFormat="false" ht="12.8" hidden="false" customHeight="false" outlineLevel="0" collapsed="false">
      <c r="A10" s="299"/>
      <c r="B10" s="299"/>
      <c r="C10" s="299"/>
      <c r="D10" s="299"/>
      <c r="E10" s="299"/>
      <c r="F10" s="299"/>
      <c r="G10" s="299"/>
    </row>
    <row r="11" customFormat="false" ht="12.8" hidden="false" customHeight="false" outlineLevel="0" collapsed="false">
      <c r="A11" s="301" t="s">
        <v>69</v>
      </c>
      <c r="B11" s="299"/>
      <c r="C11" s="300" t="n">
        <f aca="false">C5+C9</f>
        <v>10652.799</v>
      </c>
      <c r="D11" s="300" t="n">
        <f aca="false">D5+D9</f>
        <v>10799.124</v>
      </c>
      <c r="E11" s="300" t="n">
        <f aca="false">E5+E9</f>
        <v>10771.576</v>
      </c>
      <c r="F11" s="300" t="n">
        <f aca="false">F5+F9</f>
        <v>10712.815</v>
      </c>
      <c r="G11" s="300" t="n">
        <f aca="false">G5+G9</f>
        <v>10278.282</v>
      </c>
    </row>
    <row r="12" customFormat="false" ht="12.8" hidden="false" customHeight="false" outlineLevel="0" collapsed="false">
      <c r="A12" s="303"/>
      <c r="B12" s="304" t="s">
        <v>281</v>
      </c>
      <c r="C12" s="305"/>
      <c r="D12" s="305"/>
      <c r="E12" s="305"/>
      <c r="F12" s="305"/>
      <c r="G12" s="305"/>
    </row>
    <row r="13" customFormat="false" ht="12.8" hidden="false" customHeight="false" outlineLevel="0" collapsed="false">
      <c r="A13" s="306"/>
      <c r="B13" s="307" t="s">
        <v>282</v>
      </c>
      <c r="C13" s="308" t="n">
        <f aca="false">SUM('Table 1.3 AJC'!B14:B16)</f>
        <v>1479.506</v>
      </c>
      <c r="D13" s="308" t="n">
        <f aca="false">SUM('Table 1.3 AJC'!C14:C16)</f>
        <v>1299.003</v>
      </c>
      <c r="E13" s="308" t="n">
        <f aca="false">SUM('Table 1.3 AJC'!D14:D16)</f>
        <v>1282.547</v>
      </c>
      <c r="F13" s="308" t="n">
        <f aca="false">SUM('Table 1.3 AJC'!E14:E16)</f>
        <v>1268.414</v>
      </c>
      <c r="G13" s="308" t="n">
        <f aca="false">SUM('Table 1.3 AJC'!F14:F16)</f>
        <v>0</v>
      </c>
    </row>
    <row r="14" customFormat="false" ht="12.8" hidden="false" customHeight="false" outlineLevel="0" collapsed="false">
      <c r="A14" s="306" t="s">
        <v>69</v>
      </c>
      <c r="B14" s="307" t="s">
        <v>283</v>
      </c>
      <c r="C14" s="308" t="n">
        <f aca="false">C11+C13</f>
        <v>12132.305</v>
      </c>
      <c r="D14" s="308" t="n">
        <f aca="false">D11+D13</f>
        <v>12098.127</v>
      </c>
      <c r="E14" s="308" t="n">
        <f aca="false">E11+E13</f>
        <v>12054.123</v>
      </c>
      <c r="F14" s="308" t="n">
        <f aca="false">F11+F13</f>
        <v>11981.229</v>
      </c>
      <c r="G14" s="308" t="n">
        <f aca="false">G11+G13</f>
        <v>10278.282</v>
      </c>
    </row>
    <row r="15" customFormat="false" ht="12.8" hidden="false" customHeight="false" outlineLevel="0" collapsed="false">
      <c r="A15" s="303"/>
      <c r="B15" s="304"/>
      <c r="C15" s="305"/>
      <c r="D15" s="305"/>
      <c r="E15" s="305"/>
      <c r="F15" s="305"/>
      <c r="G15" s="305"/>
    </row>
    <row r="16" customFormat="false" ht="12.8" hidden="false" customHeight="false" outlineLevel="0" collapsed="false">
      <c r="A16" s="303" t="s">
        <v>69</v>
      </c>
      <c r="B16" s="304" t="s">
        <v>284</v>
      </c>
      <c r="C16" s="305" t="n">
        <f aca="false">'Table 1.3 AJC'!B13</f>
        <v>10616.552</v>
      </c>
      <c r="D16" s="305" t="n">
        <f aca="false">'Table 1.3 AJC'!C13</f>
        <v>10593.38917</v>
      </c>
      <c r="E16" s="305" t="n">
        <f aca="false">'Table 1.3 AJC'!D13</f>
        <v>10227.602</v>
      </c>
      <c r="F16" s="305" t="n">
        <f aca="false">'Table 1.3 AJC'!E13</f>
        <v>10319.364</v>
      </c>
      <c r="G16" s="305" t="n">
        <f aca="false">'Table 1.3 AJC'!F13</f>
        <v>10518.172</v>
      </c>
    </row>
    <row r="17" customFormat="false" ht="12.8" hidden="false" customHeight="false" outlineLevel="0" collapsed="false">
      <c r="A17" s="303"/>
      <c r="B17" s="304" t="s">
        <v>285</v>
      </c>
      <c r="C17" s="305" t="n">
        <f aca="false">'Table 1.3 AJC'!B17</f>
        <v>12096.058</v>
      </c>
      <c r="D17" s="305" t="n">
        <f aca="false">'Table 1.3 AJC'!C17</f>
        <v>11892.39217</v>
      </c>
      <c r="E17" s="305" t="n">
        <f aca="false">'Table 1.3 AJC'!D17</f>
        <v>11510.149</v>
      </c>
      <c r="F17" s="305" t="n">
        <f aca="false">'Table 1.3 AJC'!E17</f>
        <v>11587.778</v>
      </c>
      <c r="G17" s="305" t="n">
        <f aca="false">'Table 1.3 AJC'!F17</f>
        <v>10518.172</v>
      </c>
    </row>
    <row r="18" customFormat="false" ht="12.8" hidden="false" customHeight="false" outlineLevel="0" collapsed="false">
      <c r="A18" s="309"/>
      <c r="B18" s="295"/>
      <c r="C18" s="310"/>
      <c r="D18" s="310"/>
      <c r="E18" s="310"/>
      <c r="F18" s="310"/>
      <c r="G18" s="310"/>
    </row>
    <row r="19" customFormat="false" ht="12.8" hidden="false" customHeight="false" outlineLevel="0" collapsed="false">
      <c r="A19" s="295" t="s">
        <v>286</v>
      </c>
      <c r="B19" s="295" t="s">
        <v>287</v>
      </c>
      <c r="C19" s="311" t="n">
        <v>11804.3</v>
      </c>
      <c r="D19" s="311" t="n">
        <v>11696.4</v>
      </c>
      <c r="E19" s="311" t="n">
        <v>11327.6</v>
      </c>
      <c r="F19" s="311" t="n">
        <v>11225.1</v>
      </c>
      <c r="G19" s="311" t="n">
        <v>10310.6</v>
      </c>
    </row>
    <row r="20" customFormat="false" ht="12.8" hidden="false" customHeight="false" outlineLevel="0" collapsed="false">
      <c r="A20" s="295"/>
      <c r="B20" s="295"/>
      <c r="C20" s="310"/>
      <c r="D20" s="310"/>
      <c r="E20" s="310"/>
      <c r="F20" s="310"/>
      <c r="G20" s="310"/>
    </row>
    <row r="21" customFormat="false" ht="12.8" hidden="false" customHeight="false" outlineLevel="0" collapsed="false">
      <c r="A21" s="295"/>
      <c r="B21" s="295"/>
      <c r="C21" s="295"/>
      <c r="D21" s="295"/>
      <c r="E21" s="295"/>
      <c r="F21" s="295"/>
      <c r="G21" s="295"/>
    </row>
    <row r="22" customFormat="false" ht="49.95" hidden="false" customHeight="false" outlineLevel="0" collapsed="false">
      <c r="A22" s="295"/>
      <c r="B22" s="312" t="s">
        <v>288</v>
      </c>
      <c r="C22" s="295"/>
      <c r="D22" s="295"/>
      <c r="E22" s="295"/>
      <c r="F22" s="295"/>
      <c r="G22" s="295"/>
    </row>
    <row r="23" customFormat="false" ht="23.85" hidden="false" customHeight="false" outlineLevel="0" collapsed="false">
      <c r="B23" s="313" t="s">
        <v>289</v>
      </c>
      <c r="C23" s="255" t="n">
        <v>1.11862499586307</v>
      </c>
      <c r="D23" s="255" t="n">
        <v>1.08602519064348</v>
      </c>
      <c r="E23" s="255" t="n">
        <v>1.06941719926596</v>
      </c>
      <c r="F23" s="255" t="n">
        <v>1.05017865465279</v>
      </c>
      <c r="G23" s="255" t="n">
        <v>1.02851230867541</v>
      </c>
    </row>
    <row r="24" customFormat="false" ht="12.8" hidden="false" customHeight="false" outlineLevel="0" collapsed="false">
      <c r="C24" s="296" t="s">
        <v>100</v>
      </c>
      <c r="D24" s="297" t="s">
        <v>101</v>
      </c>
      <c r="E24" s="297" t="s">
        <v>102</v>
      </c>
      <c r="F24" s="297" t="s">
        <v>103</v>
      </c>
      <c r="G24" s="298" t="s">
        <v>104</v>
      </c>
    </row>
    <row r="25" customFormat="false" ht="12.8" hidden="false" customHeight="false" outlineLevel="0" collapsed="false">
      <c r="A25" s="303" t="s">
        <v>69</v>
      </c>
      <c r="B25" s="304" t="s">
        <v>284</v>
      </c>
      <c r="C25" s="257" t="n">
        <f aca="false">C16*C$23/1000</f>
        <v>11.8759404370801</v>
      </c>
      <c r="D25" s="257" t="n">
        <f aca="false">D16*D$23/1000</f>
        <v>11.5046874929098</v>
      </c>
      <c r="E25" s="257" t="n">
        <f aca="false">E16*E$23/1000</f>
        <v>10.9375734860469</v>
      </c>
      <c r="F25" s="257" t="n">
        <f aca="false">F16*F$23/1000</f>
        <v>10.8371758023924</v>
      </c>
      <c r="G25" s="257" t="n">
        <f aca="false">G16*G$23/1000</f>
        <v>10.8180693667651</v>
      </c>
    </row>
    <row r="26" customFormat="false" ht="12.8" hidden="false" customHeight="false" outlineLevel="0" collapsed="false">
      <c r="A26" s="303"/>
      <c r="B26" s="304" t="s">
        <v>285</v>
      </c>
      <c r="C26" s="257" t="n">
        <f aca="false">C17*C$23/1000</f>
        <v>13.5309528302095</v>
      </c>
      <c r="D26" s="257" t="n">
        <f aca="false">D17*D$23/1000</f>
        <v>12.9154374736313</v>
      </c>
      <c r="E26" s="257" t="n">
        <f aca="false">E17*E$23/1000</f>
        <v>12.3091513067139</v>
      </c>
      <c r="F26" s="257" t="n">
        <f aca="false">F17*F$23/1000</f>
        <v>12.1692371104552</v>
      </c>
      <c r="G26" s="257" t="n">
        <f aca="false">G17*G$23/1000</f>
        <v>10.8180693667651</v>
      </c>
    </row>
    <row r="27" customFormat="false" ht="12.8" hidden="false" customHeight="false" outlineLevel="0" collapsed="false">
      <c r="B27" s="0" t="s">
        <v>290</v>
      </c>
      <c r="C27" s="257" t="n">
        <f aca="false">C26-C25</f>
        <v>1.65501239312939</v>
      </c>
      <c r="D27" s="257" t="n">
        <f aca="false">D26-D25</f>
        <v>1.41074998072145</v>
      </c>
      <c r="E27" s="257" t="n">
        <f aca="false">E26-E25</f>
        <v>1.37157782066696</v>
      </c>
      <c r="F27" s="257" t="n">
        <f aca="false">F26-F25</f>
        <v>1.33206130806276</v>
      </c>
      <c r="G27" s="257" t="n">
        <f aca="false">G26-G25</f>
        <v>0</v>
      </c>
    </row>
    <row r="28" customFormat="false" ht="12.8" hidden="false" customHeight="false" outlineLevel="0" collapsed="false">
      <c r="B28" s="0" t="str">
        <f aca="false">B19</f>
        <v>Outturn for Local Government</v>
      </c>
      <c r="C28" s="257" t="n">
        <f aca="false">C19*C$23/1000</f>
        <v>13.2045850386664</v>
      </c>
      <c r="D28" s="257" t="n">
        <f aca="false">D19*D$23/1000</f>
        <v>12.7025850398424</v>
      </c>
      <c r="E28" s="257" t="n">
        <f aca="false">E19*E$23/1000</f>
        <v>12.1139302664051</v>
      </c>
      <c r="F28" s="257" t="n">
        <f aca="false">F19*F$23/1000</f>
        <v>11.788360416343</v>
      </c>
      <c r="G28" s="257" t="n">
        <f aca="false">G19*G$23/1000</f>
        <v>10.6045790098287</v>
      </c>
    </row>
    <row r="29" customFormat="false" ht="12.8" hidden="false" customHeight="false" outlineLevel="0" collapsed="false">
      <c r="B29" s="0" t="s">
        <v>291</v>
      </c>
      <c r="C29" s="257" t="n">
        <f aca="false">C28-C27</f>
        <v>11.5495726455371</v>
      </c>
      <c r="D29" s="257" t="n">
        <f aca="false">D28-D27</f>
        <v>11.2918350591209</v>
      </c>
      <c r="E29" s="257" t="n">
        <f aca="false">E28-E27</f>
        <v>10.7423524457381</v>
      </c>
      <c r="F29" s="257" t="n">
        <f aca="false">F28-F27</f>
        <v>10.4562991082803</v>
      </c>
      <c r="G29" s="257" t="n">
        <f aca="false">G28-G27</f>
        <v>10.6045790098287</v>
      </c>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F1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3.8265306122449"/>
    <col collapsed="false" hidden="false" max="1025" min="2" style="0" width="8.8265306122449"/>
  </cols>
  <sheetData>
    <row r="1" customFormat="false" ht="12" hidden="false" customHeight="false" outlineLevel="0" collapsed="false">
      <c r="A1" s="5" t="s">
        <v>292</v>
      </c>
      <c r="B1" s="1"/>
      <c r="C1" s="1"/>
      <c r="D1" s="1"/>
      <c r="E1" s="1"/>
      <c r="F1" s="1"/>
    </row>
    <row r="2" customFormat="false" ht="13" hidden="false" customHeight="false" outlineLevel="0" collapsed="false">
      <c r="A2" s="244"/>
      <c r="B2" s="62"/>
      <c r="C2" s="62"/>
      <c r="D2" s="62"/>
      <c r="E2" s="62"/>
      <c r="F2" s="314" t="s">
        <v>188</v>
      </c>
    </row>
    <row r="3" customFormat="false" ht="13" hidden="false" customHeight="false" outlineLevel="0" collapsed="false">
      <c r="A3" s="315"/>
      <c r="B3" s="316" t="s">
        <v>100</v>
      </c>
      <c r="C3" s="316" t="s">
        <v>101</v>
      </c>
      <c r="D3" s="316" t="s">
        <v>102</v>
      </c>
      <c r="E3" s="317" t="s">
        <v>103</v>
      </c>
      <c r="F3" s="318" t="s">
        <v>104</v>
      </c>
    </row>
    <row r="4" customFormat="false" ht="12" hidden="false" customHeight="false" outlineLevel="0" collapsed="false">
      <c r="A4" s="319" t="s">
        <v>293</v>
      </c>
      <c r="B4" s="320" t="n">
        <v>7756.689</v>
      </c>
      <c r="C4" s="320" t="n">
        <v>8149.407</v>
      </c>
      <c r="D4" s="320" t="n">
        <v>7789.67</v>
      </c>
      <c r="E4" s="320" t="n">
        <v>7782.446</v>
      </c>
      <c r="F4" s="321" t="n">
        <v>7224.57</v>
      </c>
    </row>
    <row r="5" customFormat="false" ht="12" hidden="false" customHeight="false" outlineLevel="0" collapsed="false">
      <c r="A5" s="90" t="s">
        <v>257</v>
      </c>
      <c r="B5" s="322" t="n">
        <v>1909.627</v>
      </c>
      <c r="C5" s="322" t="n">
        <v>1923.186</v>
      </c>
      <c r="D5" s="322" t="n">
        <v>1926.19</v>
      </c>
      <c r="E5" s="322" t="n">
        <v>1947.014</v>
      </c>
      <c r="F5" s="323" t="n">
        <v>1981</v>
      </c>
    </row>
    <row r="6" customFormat="false" ht="12" hidden="false" customHeight="false" outlineLevel="0" collapsed="false">
      <c r="A6" s="90" t="s">
        <v>258</v>
      </c>
      <c r="B6" s="322" t="n">
        <v>368.381</v>
      </c>
      <c r="C6" s="322" t="n">
        <v>375.142</v>
      </c>
      <c r="D6" s="322" t="n">
        <v>375.706</v>
      </c>
      <c r="E6" s="322" t="n">
        <v>370.805</v>
      </c>
      <c r="F6" s="323"/>
    </row>
    <row r="7" customFormat="false" ht="12" hidden="false" customHeight="false" outlineLevel="0" collapsed="false">
      <c r="A7" s="90" t="s">
        <v>259</v>
      </c>
      <c r="B7" s="322" t="n">
        <v>2165.1</v>
      </c>
      <c r="C7" s="322" t="n">
        <v>2068.2</v>
      </c>
      <c r="D7" s="322" t="n">
        <v>2182</v>
      </c>
      <c r="E7" s="322" t="n">
        <v>2263</v>
      </c>
      <c r="F7" s="323" t="n">
        <v>2435</v>
      </c>
    </row>
    <row r="8" customFormat="false" ht="12" hidden="false" customHeight="false" outlineLevel="0" collapsed="false">
      <c r="A8" s="90" t="s">
        <v>272</v>
      </c>
      <c r="B8" s="322" t="n">
        <v>2286.816</v>
      </c>
      <c r="C8" s="322" t="n">
        <v>2179.038</v>
      </c>
      <c r="D8" s="322" t="n">
        <v>2298.105</v>
      </c>
      <c r="E8" s="322" t="n">
        <v>2340.997</v>
      </c>
      <c r="F8" s="323" t="n">
        <v>2327.259</v>
      </c>
    </row>
    <row r="9" customFormat="false" ht="12" hidden="false" customHeight="false" outlineLevel="0" collapsed="false">
      <c r="A9" s="90" t="s">
        <v>260</v>
      </c>
      <c r="B9" s="322" t="n">
        <v>3399.546</v>
      </c>
      <c r="C9" s="322" t="n">
        <v>3356.90983</v>
      </c>
      <c r="D9" s="322" t="n">
        <v>3307.747</v>
      </c>
      <c r="E9" s="322" t="n">
        <v>3246.141</v>
      </c>
      <c r="F9" s="323" t="n">
        <v>2513.487</v>
      </c>
    </row>
    <row r="10" customFormat="false" ht="13" hidden="false" customHeight="false" outlineLevel="0" collapsed="false">
      <c r="A10" s="122" t="s">
        <v>294</v>
      </c>
      <c r="B10" s="324" t="n">
        <v>17886.159</v>
      </c>
      <c r="C10" s="324" t="n">
        <v>18051.88283</v>
      </c>
      <c r="D10" s="324" t="n">
        <v>17879.418</v>
      </c>
      <c r="E10" s="324" t="n">
        <v>17950.403</v>
      </c>
      <c r="F10" s="325" t="n">
        <v>16481.316</v>
      </c>
    </row>
    <row r="11" customFormat="false" ht="13" hidden="false" customHeight="false" outlineLevel="0" collapsed="false">
      <c r="A11" s="326"/>
      <c r="B11" s="290"/>
      <c r="C11" s="290"/>
      <c r="D11" s="290"/>
      <c r="E11" s="290"/>
      <c r="F11" s="291"/>
    </row>
    <row r="12" customFormat="false" ht="23.25" hidden="false" customHeight="true" outlineLevel="0" collapsed="false">
      <c r="A12" s="61" t="s">
        <v>262</v>
      </c>
      <c r="B12" s="61"/>
      <c r="C12" s="61"/>
      <c r="D12" s="61"/>
      <c r="E12" s="61"/>
      <c r="F12" s="61"/>
    </row>
    <row r="13" customFormat="false" ht="23.25" hidden="false" customHeight="true" outlineLevel="0" collapsed="false">
      <c r="A13" s="254" t="s">
        <v>263</v>
      </c>
      <c r="B13" s="254"/>
      <c r="C13" s="254"/>
      <c r="D13" s="254"/>
      <c r="E13" s="254"/>
      <c r="F13" s="254"/>
    </row>
    <row r="14" customFormat="false" ht="23.25" hidden="false" customHeight="true" outlineLevel="0" collapsed="false">
      <c r="A14" s="254" t="s">
        <v>264</v>
      </c>
      <c r="B14" s="254"/>
      <c r="C14" s="254"/>
      <c r="D14" s="254"/>
      <c r="E14" s="254"/>
      <c r="F14" s="254"/>
    </row>
  </sheetData>
  <mergeCells count="3">
    <mergeCell ref="A12:F12"/>
    <mergeCell ref="A13:F13"/>
    <mergeCell ref="A14:F1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false"/>
  </sheetPr>
  <dimension ref="A1:G8"/>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0" activeCellId="0" sqref="C20"/>
    </sheetView>
  </sheetViews>
  <sheetFormatPr defaultRowHeight="12"/>
  <cols>
    <col collapsed="false" hidden="false" max="1" min="1" style="0" width="22.6581632653061"/>
    <col collapsed="false" hidden="false" max="1025" min="2" style="0" width="8.8265306122449"/>
  </cols>
  <sheetData>
    <row r="1" customFormat="false" ht="12.8" hidden="false" customHeight="false" outlineLevel="0" collapsed="false">
      <c r="A1" s="7" t="s">
        <v>295</v>
      </c>
      <c r="B1" s="103"/>
      <c r="C1" s="103"/>
      <c r="D1" s="103"/>
      <c r="E1" s="103"/>
      <c r="F1" s="103"/>
      <c r="G1" s="103"/>
    </row>
    <row r="2" customFormat="false" ht="13" hidden="false" customHeight="false" outlineLevel="0" collapsed="false">
      <c r="A2" s="7"/>
      <c r="B2" s="103"/>
      <c r="C2" s="103"/>
      <c r="D2" s="103"/>
      <c r="E2" s="103"/>
      <c r="F2" s="103"/>
      <c r="G2" s="103"/>
    </row>
    <row r="3" customFormat="false" ht="13" hidden="false" customHeight="false" outlineLevel="0" collapsed="false">
      <c r="A3" s="209"/>
      <c r="B3" s="327" t="n">
        <v>2009</v>
      </c>
      <c r="C3" s="327" t="n">
        <v>2010</v>
      </c>
      <c r="D3" s="327" t="n">
        <v>2011</v>
      </c>
      <c r="E3" s="327" t="n">
        <v>2012</v>
      </c>
      <c r="F3" s="327" t="n">
        <v>2013</v>
      </c>
      <c r="G3" s="328" t="n">
        <v>2014</v>
      </c>
    </row>
    <row r="4" customFormat="false" ht="12" hidden="false" customHeight="false" outlineLevel="0" collapsed="false">
      <c r="A4" s="283" t="s">
        <v>296</v>
      </c>
      <c r="B4" s="223" t="n">
        <v>2477397</v>
      </c>
      <c r="C4" s="223" t="n">
        <v>2488928</v>
      </c>
      <c r="D4" s="223" t="n">
        <v>2500769</v>
      </c>
      <c r="E4" s="223" t="n">
        <v>2515042</v>
      </c>
      <c r="F4" s="223" t="n">
        <v>2526703</v>
      </c>
      <c r="G4" s="224" t="n">
        <v>2540330</v>
      </c>
    </row>
    <row r="5" customFormat="false" ht="12" hidden="false" customHeight="false" outlineLevel="0" collapsed="false">
      <c r="A5" s="283" t="s">
        <v>297</v>
      </c>
      <c r="B5" s="229" t="n">
        <v>112168</v>
      </c>
      <c r="C5" s="229" t="n">
        <v>111454</v>
      </c>
      <c r="D5" s="229" t="n">
        <v>111740</v>
      </c>
      <c r="E5" s="229" t="n">
        <v>113173</v>
      </c>
      <c r="F5" s="229" t="n">
        <v>116372</v>
      </c>
      <c r="G5" s="230" t="n">
        <v>112525</v>
      </c>
    </row>
    <row r="6" customFormat="false" ht="13" hidden="false" customHeight="false" outlineLevel="0" collapsed="false">
      <c r="A6" s="329" t="s">
        <v>298</v>
      </c>
      <c r="B6" s="242" t="n">
        <v>2365229</v>
      </c>
      <c r="C6" s="242" t="n">
        <v>2377474</v>
      </c>
      <c r="D6" s="242" t="n">
        <v>2389029</v>
      </c>
      <c r="E6" s="242" t="n">
        <v>2401869</v>
      </c>
      <c r="F6" s="242" t="n">
        <v>2410331</v>
      </c>
      <c r="G6" s="243" t="n">
        <v>2427805</v>
      </c>
    </row>
    <row r="8" customFormat="false" ht="12" hidden="false" customHeight="false" outlineLevel="0" collapsed="false">
      <c r="A8" s="252" t="s">
        <v>299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J4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2" activeCellId="0" sqref="A32"/>
    </sheetView>
  </sheetViews>
  <sheetFormatPr defaultRowHeight="12"/>
  <cols>
    <col collapsed="false" hidden="false" max="1" min="1" style="0" width="17.1632653061224"/>
    <col collapsed="false" hidden="false" max="2" min="2" style="0" width="10.9948979591837"/>
    <col collapsed="false" hidden="false" max="4" min="3" style="0" width="10.5"/>
    <col collapsed="false" hidden="false" max="1025" min="5" style="0" width="8.8265306122449"/>
  </cols>
  <sheetData>
    <row r="1" customFormat="false" ht="12" hidden="false" customHeight="false" outlineLevel="0" collapsed="false">
      <c r="A1" s="7" t="s">
        <v>300</v>
      </c>
      <c r="B1" s="103"/>
      <c r="C1" s="103"/>
      <c r="D1" s="103"/>
      <c r="E1" s="103"/>
      <c r="F1" s="103"/>
      <c r="G1" s="103"/>
      <c r="H1" s="103"/>
      <c r="I1" s="103"/>
      <c r="J1" s="103"/>
    </row>
    <row r="2" customFormat="false" ht="16" hidden="false" customHeight="false" outlineLevel="0" collapsed="false">
      <c r="A2" s="330"/>
      <c r="B2" s="331"/>
      <c r="C2" s="331"/>
      <c r="D2" s="331"/>
      <c r="E2" s="331"/>
      <c r="F2" s="331"/>
      <c r="G2" s="1"/>
      <c r="H2" s="1"/>
      <c r="I2" s="1"/>
      <c r="J2" s="1"/>
    </row>
    <row r="3" customFormat="false" ht="12" hidden="false" customHeight="false" outlineLevel="0" collapsed="false">
      <c r="A3" s="332"/>
      <c r="B3" s="333" t="s">
        <v>301</v>
      </c>
      <c r="C3" s="333" t="s">
        <v>302</v>
      </c>
      <c r="D3" s="333" t="s">
        <v>303</v>
      </c>
      <c r="E3" s="333" t="s">
        <v>304</v>
      </c>
      <c r="F3" s="333" t="s">
        <v>305</v>
      </c>
      <c r="G3" s="333" t="s">
        <v>306</v>
      </c>
      <c r="H3" s="333" t="s">
        <v>307</v>
      </c>
      <c r="I3" s="333" t="s">
        <v>308</v>
      </c>
      <c r="J3" s="333" t="s">
        <v>69</v>
      </c>
    </row>
    <row r="4" customFormat="false" ht="12" hidden="false" customHeight="false" outlineLevel="0" collapsed="false">
      <c r="A4" s="334"/>
      <c r="B4" s="335"/>
      <c r="C4" s="335"/>
      <c r="D4" s="335"/>
      <c r="E4" s="335"/>
      <c r="F4" s="335"/>
      <c r="G4" s="335"/>
      <c r="H4" s="335"/>
      <c r="I4" s="335"/>
      <c r="J4" s="336"/>
    </row>
    <row r="5" customFormat="false" ht="12" hidden="false" customHeight="false" outlineLevel="0" collapsed="false">
      <c r="A5" s="334" t="s">
        <v>309</v>
      </c>
      <c r="B5" s="335" t="s">
        <v>310</v>
      </c>
      <c r="C5" s="337" t="n">
        <v>27001</v>
      </c>
      <c r="D5" s="337" t="n">
        <v>35001</v>
      </c>
      <c r="E5" s="337" t="n">
        <v>45001</v>
      </c>
      <c r="F5" s="337" t="n">
        <v>58001</v>
      </c>
      <c r="G5" s="337" t="n">
        <v>80001</v>
      </c>
      <c r="H5" s="337" t="n">
        <v>106001</v>
      </c>
      <c r="I5" s="335" t="s">
        <v>311</v>
      </c>
      <c r="J5" s="336"/>
    </row>
    <row r="6" customFormat="false" ht="12" hidden="false" customHeight="false" outlineLevel="0" collapsed="false">
      <c r="A6" s="334"/>
      <c r="B6" s="337" t="n">
        <v>27000</v>
      </c>
      <c r="C6" s="335" t="s">
        <v>312</v>
      </c>
      <c r="D6" s="335" t="s">
        <v>312</v>
      </c>
      <c r="E6" s="335" t="s">
        <v>312</v>
      </c>
      <c r="F6" s="335" t="s">
        <v>312</v>
      </c>
      <c r="G6" s="335" t="s">
        <v>312</v>
      </c>
      <c r="H6" s="335" t="s">
        <v>312</v>
      </c>
      <c r="I6" s="337" t="n">
        <v>212000</v>
      </c>
      <c r="J6" s="336"/>
    </row>
    <row r="7" customFormat="false" ht="12" hidden="false" customHeight="false" outlineLevel="0" collapsed="false">
      <c r="A7" s="334"/>
      <c r="B7" s="335"/>
      <c r="C7" s="337" t="n">
        <v>35000</v>
      </c>
      <c r="D7" s="337" t="n">
        <v>45000</v>
      </c>
      <c r="E7" s="337" t="n">
        <v>58000</v>
      </c>
      <c r="F7" s="337" t="n">
        <v>80000</v>
      </c>
      <c r="G7" s="337" t="n">
        <v>106000</v>
      </c>
      <c r="H7" s="337" t="n">
        <v>212000</v>
      </c>
      <c r="I7" s="335"/>
      <c r="J7" s="336"/>
    </row>
    <row r="8" customFormat="false" ht="13" hidden="false" customHeight="false" outlineLevel="0" collapsed="false">
      <c r="A8" s="253" t="s">
        <v>313</v>
      </c>
      <c r="B8" s="338" t="s">
        <v>314</v>
      </c>
      <c r="C8" s="338" t="s">
        <v>315</v>
      </c>
      <c r="D8" s="338" t="s">
        <v>316</v>
      </c>
      <c r="E8" s="339" t="s">
        <v>317</v>
      </c>
      <c r="F8" s="338" t="s">
        <v>318</v>
      </c>
      <c r="G8" s="338" t="s">
        <v>319</v>
      </c>
      <c r="H8" s="338" t="s">
        <v>320</v>
      </c>
      <c r="I8" s="338" t="s">
        <v>321</v>
      </c>
      <c r="J8" s="340"/>
    </row>
    <row r="9" customFormat="false" ht="12" hidden="false" customHeight="false" outlineLevel="0" collapsed="false">
      <c r="A9" s="341" t="s">
        <v>237</v>
      </c>
      <c r="B9" s="342" t="n">
        <v>508900</v>
      </c>
      <c r="C9" s="342" t="n">
        <v>569608</v>
      </c>
      <c r="D9" s="342" t="n">
        <v>391611</v>
      </c>
      <c r="E9" s="342" t="n">
        <v>320715</v>
      </c>
      <c r="F9" s="342" t="n">
        <v>323153</v>
      </c>
      <c r="G9" s="342" t="n">
        <v>183233</v>
      </c>
      <c r="H9" s="342" t="n">
        <v>118006</v>
      </c>
      <c r="I9" s="342" t="n">
        <v>12579</v>
      </c>
      <c r="J9" s="342" t="n">
        <v>2427805</v>
      </c>
    </row>
    <row r="10" customFormat="false" ht="12" hidden="false" customHeight="false" outlineLevel="0" collapsed="false">
      <c r="A10" s="217" t="s">
        <v>221</v>
      </c>
      <c r="B10" s="343" t="n">
        <v>19912</v>
      </c>
      <c r="C10" s="343" t="n">
        <v>26218</v>
      </c>
      <c r="D10" s="343" t="n">
        <v>17507</v>
      </c>
      <c r="E10" s="343" t="n">
        <v>12977</v>
      </c>
      <c r="F10" s="343" t="n">
        <v>13519</v>
      </c>
      <c r="G10" s="343" t="n">
        <v>8046</v>
      </c>
      <c r="H10" s="343" t="n">
        <v>7146</v>
      </c>
      <c r="I10" s="343" t="n">
        <v>848</v>
      </c>
      <c r="J10" s="343" t="n">
        <v>106173</v>
      </c>
    </row>
    <row r="11" customFormat="false" ht="12" hidden="false" customHeight="false" outlineLevel="0" collapsed="false">
      <c r="A11" s="217" t="s">
        <v>223</v>
      </c>
      <c r="B11" s="343" t="n">
        <v>19526</v>
      </c>
      <c r="C11" s="343" t="n">
        <v>15453</v>
      </c>
      <c r="D11" s="343" t="n">
        <v>13667</v>
      </c>
      <c r="E11" s="343" t="n">
        <v>16697</v>
      </c>
      <c r="F11" s="343" t="n">
        <v>20547</v>
      </c>
      <c r="G11" s="343" t="n">
        <v>15212</v>
      </c>
      <c r="H11" s="343" t="n">
        <v>9455</v>
      </c>
      <c r="I11" s="343" t="n">
        <v>550</v>
      </c>
      <c r="J11" s="343" t="n">
        <v>111107</v>
      </c>
    </row>
    <row r="12" customFormat="false" ht="12" hidden="false" customHeight="false" outlineLevel="0" collapsed="false">
      <c r="A12" s="217" t="s">
        <v>229</v>
      </c>
      <c r="B12" s="343" t="n">
        <v>14416</v>
      </c>
      <c r="C12" s="343" t="n">
        <v>12288</v>
      </c>
      <c r="D12" s="343" t="n">
        <v>6818</v>
      </c>
      <c r="E12" s="343" t="n">
        <v>8114</v>
      </c>
      <c r="F12" s="343" t="n">
        <v>7243</v>
      </c>
      <c r="G12" s="343" t="n">
        <v>2909</v>
      </c>
      <c r="H12" s="343" t="n">
        <v>1585</v>
      </c>
      <c r="I12" s="343" t="n">
        <v>150</v>
      </c>
      <c r="J12" s="343" t="n">
        <v>53523</v>
      </c>
    </row>
    <row r="13" customFormat="false" ht="12" hidden="false" customHeight="false" outlineLevel="0" collapsed="false">
      <c r="A13" s="217" t="s">
        <v>250</v>
      </c>
      <c r="B13" s="343" t="n">
        <v>7204</v>
      </c>
      <c r="C13" s="343" t="n">
        <v>9529</v>
      </c>
      <c r="D13" s="343" t="n">
        <v>8736</v>
      </c>
      <c r="E13" s="343" t="n">
        <v>5766</v>
      </c>
      <c r="F13" s="343" t="n">
        <v>7094</v>
      </c>
      <c r="G13" s="343" t="n">
        <v>4014</v>
      </c>
      <c r="H13" s="343" t="n">
        <v>2741</v>
      </c>
      <c r="I13" s="343" t="n">
        <v>217</v>
      </c>
      <c r="J13" s="343" t="n">
        <v>45301</v>
      </c>
    </row>
    <row r="14" customFormat="false" ht="12" hidden="false" customHeight="false" outlineLevel="0" collapsed="false">
      <c r="A14" s="217" t="s">
        <v>233</v>
      </c>
      <c r="B14" s="343" t="n">
        <v>6052</v>
      </c>
      <c r="C14" s="343" t="n">
        <v>7048</v>
      </c>
      <c r="D14" s="343" t="n">
        <v>1920</v>
      </c>
      <c r="E14" s="343" t="n">
        <v>2441</v>
      </c>
      <c r="F14" s="343" t="n">
        <v>3126</v>
      </c>
      <c r="G14" s="343" t="n">
        <v>1829</v>
      </c>
      <c r="H14" s="343" t="n">
        <v>832</v>
      </c>
      <c r="I14" s="343" t="n">
        <v>42</v>
      </c>
      <c r="J14" s="343" t="n">
        <v>23290</v>
      </c>
    </row>
    <row r="15" customFormat="false" ht="12" hidden="false" customHeight="false" outlineLevel="0" collapsed="false">
      <c r="A15" s="217" t="s">
        <v>245</v>
      </c>
      <c r="B15" s="343" t="n">
        <v>10613</v>
      </c>
      <c r="C15" s="343" t="n">
        <v>22076</v>
      </c>
      <c r="D15" s="343" t="n">
        <v>11535</v>
      </c>
      <c r="E15" s="343" t="n">
        <v>9724</v>
      </c>
      <c r="F15" s="343" t="n">
        <v>10209</v>
      </c>
      <c r="G15" s="343" t="n">
        <v>4997</v>
      </c>
      <c r="H15" s="343" t="n">
        <v>2360</v>
      </c>
      <c r="I15" s="343" t="n">
        <v>155</v>
      </c>
      <c r="J15" s="343" t="n">
        <v>71669</v>
      </c>
    </row>
    <row r="16" customFormat="false" ht="12" hidden="false" customHeight="false" outlineLevel="0" collapsed="false">
      <c r="A16" s="217" t="s">
        <v>241</v>
      </c>
      <c r="B16" s="343" t="n">
        <v>25251</v>
      </c>
      <c r="C16" s="343" t="n">
        <v>15278</v>
      </c>
      <c r="D16" s="343" t="n">
        <v>7983</v>
      </c>
      <c r="E16" s="343" t="n">
        <v>8184</v>
      </c>
      <c r="F16" s="343" t="n">
        <v>6249</v>
      </c>
      <c r="G16" s="343" t="n">
        <v>2277</v>
      </c>
      <c r="H16" s="343" t="n">
        <v>1025</v>
      </c>
      <c r="I16" s="343" t="n">
        <v>33</v>
      </c>
      <c r="J16" s="343" t="n">
        <v>66280</v>
      </c>
    </row>
    <row r="17" customFormat="false" ht="12" hidden="false" customHeight="false" outlineLevel="0" collapsed="false">
      <c r="A17" s="217" t="s">
        <v>239</v>
      </c>
      <c r="B17" s="343" t="n">
        <v>25417</v>
      </c>
      <c r="C17" s="343" t="n">
        <v>9156</v>
      </c>
      <c r="D17" s="343" t="n">
        <v>4941</v>
      </c>
      <c r="E17" s="343" t="n">
        <v>6352</v>
      </c>
      <c r="F17" s="343" t="n">
        <v>5897</v>
      </c>
      <c r="G17" s="343" t="n">
        <v>3046</v>
      </c>
      <c r="H17" s="343" t="n">
        <v>920</v>
      </c>
      <c r="I17" s="343" t="n">
        <v>41</v>
      </c>
      <c r="J17" s="343" t="n">
        <v>55770</v>
      </c>
    </row>
    <row r="18" customFormat="false" ht="12" hidden="false" customHeight="false" outlineLevel="0" collapsed="false">
      <c r="A18" s="217" t="s">
        <v>236</v>
      </c>
      <c r="B18" s="343" t="n">
        <v>1042</v>
      </c>
      <c r="C18" s="343" t="n">
        <v>3577</v>
      </c>
      <c r="D18" s="343" t="n">
        <v>8059</v>
      </c>
      <c r="E18" s="343" t="n">
        <v>7936</v>
      </c>
      <c r="F18" s="343" t="n">
        <v>10210</v>
      </c>
      <c r="G18" s="343" t="n">
        <v>6758</v>
      </c>
      <c r="H18" s="343" t="n">
        <v>6250</v>
      </c>
      <c r="I18" s="343" t="n">
        <v>595</v>
      </c>
      <c r="J18" s="343" t="n">
        <v>44427</v>
      </c>
    </row>
    <row r="19" customFormat="false" ht="12" hidden="false" customHeight="false" outlineLevel="0" collapsed="false">
      <c r="A19" s="217" t="s">
        <v>230</v>
      </c>
      <c r="B19" s="343" t="n">
        <v>1122</v>
      </c>
      <c r="C19" s="343" t="n">
        <v>8938</v>
      </c>
      <c r="D19" s="343" t="n">
        <v>14386</v>
      </c>
      <c r="E19" s="343" t="n">
        <v>5722</v>
      </c>
      <c r="F19" s="343" t="n">
        <v>5732</v>
      </c>
      <c r="G19" s="343" t="n">
        <v>4618</v>
      </c>
      <c r="H19" s="343" t="n">
        <v>3637</v>
      </c>
      <c r="I19" s="343" t="n">
        <v>622</v>
      </c>
      <c r="J19" s="343" t="n">
        <v>44777</v>
      </c>
    </row>
    <row r="20" customFormat="false" ht="12" hidden="false" customHeight="false" outlineLevel="0" collapsed="false">
      <c r="A20" s="217" t="s">
        <v>242</v>
      </c>
      <c r="B20" s="343" t="n">
        <v>1211</v>
      </c>
      <c r="C20" s="343" t="n">
        <v>4980</v>
      </c>
      <c r="D20" s="343" t="n">
        <v>3895</v>
      </c>
      <c r="E20" s="343" t="n">
        <v>6294</v>
      </c>
      <c r="F20" s="343" t="n">
        <v>7964</v>
      </c>
      <c r="G20" s="343" t="n">
        <v>5918</v>
      </c>
      <c r="H20" s="343" t="n">
        <v>6048</v>
      </c>
      <c r="I20" s="343" t="n">
        <v>681</v>
      </c>
      <c r="J20" s="343" t="n">
        <v>36991</v>
      </c>
    </row>
    <row r="21" customFormat="false" ht="12" hidden="false" customHeight="false" outlineLevel="0" collapsed="false">
      <c r="A21" s="217" t="s">
        <v>222</v>
      </c>
      <c r="B21" s="343" t="n">
        <v>19988</v>
      </c>
      <c r="C21" s="343" t="n">
        <v>43203</v>
      </c>
      <c r="D21" s="343" t="n">
        <v>40496</v>
      </c>
      <c r="E21" s="343" t="n">
        <v>34623</v>
      </c>
      <c r="F21" s="343" t="n">
        <v>36288</v>
      </c>
      <c r="G21" s="343" t="n">
        <v>22738</v>
      </c>
      <c r="H21" s="343" t="n">
        <v>20096</v>
      </c>
      <c r="I21" s="343" t="n">
        <v>3713</v>
      </c>
      <c r="J21" s="343" t="n">
        <v>221145</v>
      </c>
    </row>
    <row r="22" customFormat="false" ht="12" hidden="false" customHeight="false" outlineLevel="0" collapsed="false">
      <c r="A22" s="217" t="s">
        <v>253</v>
      </c>
      <c r="B22" s="343" t="n">
        <v>4436</v>
      </c>
      <c r="C22" s="343" t="n">
        <v>3610</v>
      </c>
      <c r="D22" s="343" t="n">
        <v>2709</v>
      </c>
      <c r="E22" s="343" t="n">
        <v>1682</v>
      </c>
      <c r="F22" s="343" t="n">
        <v>1159</v>
      </c>
      <c r="G22" s="343" t="n">
        <v>171</v>
      </c>
      <c r="H22" s="343" t="n">
        <v>33</v>
      </c>
      <c r="I22" s="343" t="n">
        <v>3</v>
      </c>
      <c r="J22" s="343" t="n">
        <v>13803</v>
      </c>
    </row>
    <row r="23" customFormat="false" ht="12" hidden="false" customHeight="false" outlineLevel="0" collapsed="false">
      <c r="A23" s="217" t="s">
        <v>231</v>
      </c>
      <c r="B23" s="343" t="n">
        <v>21346</v>
      </c>
      <c r="C23" s="343" t="n">
        <v>18813</v>
      </c>
      <c r="D23" s="343" t="n">
        <v>6370</v>
      </c>
      <c r="E23" s="343" t="n">
        <v>8409</v>
      </c>
      <c r="F23" s="343" t="n">
        <v>8345</v>
      </c>
      <c r="G23" s="343" t="n">
        <v>5022</v>
      </c>
      <c r="H23" s="343" t="n">
        <v>2419</v>
      </c>
      <c r="I23" s="343" t="n">
        <v>61</v>
      </c>
      <c r="J23" s="343" t="n">
        <v>70785</v>
      </c>
    </row>
    <row r="24" customFormat="false" ht="12" hidden="false" customHeight="false" outlineLevel="0" collapsed="false">
      <c r="A24" s="217" t="s">
        <v>227</v>
      </c>
      <c r="B24" s="343" t="n">
        <v>38725</v>
      </c>
      <c r="C24" s="343" t="n">
        <v>46617</v>
      </c>
      <c r="D24" s="343" t="n">
        <v>21251</v>
      </c>
      <c r="E24" s="343" t="n">
        <v>19166</v>
      </c>
      <c r="F24" s="343" t="n">
        <v>21895</v>
      </c>
      <c r="G24" s="343" t="n">
        <v>12491</v>
      </c>
      <c r="H24" s="343" t="n">
        <v>6043</v>
      </c>
      <c r="I24" s="343" t="n">
        <v>409</v>
      </c>
      <c r="J24" s="343" t="n">
        <v>166597</v>
      </c>
    </row>
    <row r="25" customFormat="false" ht="12.8" hidden="false" customHeight="false" outlineLevel="0" collapsed="false">
      <c r="A25" s="217" t="s">
        <v>247</v>
      </c>
      <c r="B25" s="343" t="n">
        <v>57261</v>
      </c>
      <c r="C25" s="343" t="n">
        <v>73943</v>
      </c>
      <c r="D25" s="343" t="n">
        <v>62892</v>
      </c>
      <c r="E25" s="343" t="n">
        <v>37888</v>
      </c>
      <c r="F25" s="343" t="n">
        <v>26382</v>
      </c>
      <c r="G25" s="343" t="n">
        <v>11694</v>
      </c>
      <c r="H25" s="343" t="n">
        <v>5821</v>
      </c>
      <c r="I25" s="343" t="n">
        <v>621</v>
      </c>
      <c r="J25" s="343" t="n">
        <v>276502</v>
      </c>
    </row>
    <row r="26" customFormat="false" ht="12" hidden="false" customHeight="false" outlineLevel="0" collapsed="false">
      <c r="A26" s="217" t="s">
        <v>246</v>
      </c>
      <c r="B26" s="343" t="n">
        <v>18614</v>
      </c>
      <c r="C26" s="343" t="n">
        <v>22145</v>
      </c>
      <c r="D26" s="343" t="n">
        <v>22444</v>
      </c>
      <c r="E26" s="343" t="n">
        <v>17658</v>
      </c>
      <c r="F26" s="343" t="n">
        <v>17512</v>
      </c>
      <c r="G26" s="343" t="n">
        <v>8539</v>
      </c>
      <c r="H26" s="343" t="n">
        <v>4146</v>
      </c>
      <c r="I26" s="343" t="n">
        <v>310</v>
      </c>
      <c r="J26" s="343" t="n">
        <v>111368</v>
      </c>
    </row>
    <row r="27" customFormat="false" ht="12" hidden="false" customHeight="false" outlineLevel="0" collapsed="false">
      <c r="A27" s="217" t="s">
        <v>248</v>
      </c>
      <c r="B27" s="343" t="n">
        <v>18019</v>
      </c>
      <c r="C27" s="343" t="n">
        <v>5606</v>
      </c>
      <c r="D27" s="343" t="n">
        <v>3397</v>
      </c>
      <c r="E27" s="343" t="n">
        <v>3216</v>
      </c>
      <c r="F27" s="343" t="n">
        <v>3385</v>
      </c>
      <c r="G27" s="343" t="n">
        <v>1853</v>
      </c>
      <c r="H27" s="343" t="n">
        <v>1395</v>
      </c>
      <c r="I27" s="343" t="n">
        <v>209</v>
      </c>
      <c r="J27" s="343" t="n">
        <v>37080</v>
      </c>
    </row>
    <row r="28" customFormat="false" ht="12" hidden="false" customHeight="false" outlineLevel="0" collapsed="false">
      <c r="A28" s="217" t="s">
        <v>228</v>
      </c>
      <c r="B28" s="343" t="n">
        <v>946</v>
      </c>
      <c r="C28" s="343" t="n">
        <v>12045</v>
      </c>
      <c r="D28" s="343" t="n">
        <v>10315</v>
      </c>
      <c r="E28" s="343" t="n">
        <v>4743</v>
      </c>
      <c r="F28" s="343" t="n">
        <v>4282</v>
      </c>
      <c r="G28" s="343" t="n">
        <v>2756</v>
      </c>
      <c r="H28" s="343" t="n">
        <v>1821</v>
      </c>
      <c r="I28" s="343" t="n">
        <v>162</v>
      </c>
      <c r="J28" s="343" t="n">
        <v>37070</v>
      </c>
    </row>
    <row r="29" customFormat="false" ht="12" hidden="false" customHeight="false" outlineLevel="0" collapsed="false">
      <c r="A29" s="217" t="s">
        <v>225</v>
      </c>
      <c r="B29" s="343" t="n">
        <v>11265</v>
      </c>
      <c r="C29" s="343" t="n">
        <v>10087</v>
      </c>
      <c r="D29" s="343" t="n">
        <v>6230</v>
      </c>
      <c r="E29" s="343" t="n">
        <v>5767</v>
      </c>
      <c r="F29" s="343" t="n">
        <v>5417</v>
      </c>
      <c r="G29" s="343" t="n">
        <v>1979</v>
      </c>
      <c r="H29" s="343" t="n">
        <v>591</v>
      </c>
      <c r="I29" s="343" t="n">
        <v>51</v>
      </c>
      <c r="J29" s="343" t="n">
        <v>41387</v>
      </c>
    </row>
    <row r="30" customFormat="false" ht="12" hidden="false" customHeight="false" outlineLevel="0" collapsed="false">
      <c r="A30" s="217" t="s">
        <v>244</v>
      </c>
      <c r="B30" s="343" t="n">
        <v>21060</v>
      </c>
      <c r="C30" s="343" t="n">
        <v>17830</v>
      </c>
      <c r="D30" s="343" t="n">
        <v>6616</v>
      </c>
      <c r="E30" s="343" t="n">
        <v>6520</v>
      </c>
      <c r="F30" s="343" t="n">
        <v>8670</v>
      </c>
      <c r="G30" s="343" t="n">
        <v>3656</v>
      </c>
      <c r="H30" s="343" t="n">
        <v>1140</v>
      </c>
      <c r="I30" s="343" t="n">
        <v>52</v>
      </c>
      <c r="J30" s="343" t="n">
        <v>65544</v>
      </c>
    </row>
    <row r="31" customFormat="false" ht="12" hidden="false" customHeight="false" outlineLevel="0" collapsed="false">
      <c r="A31" s="217" t="s">
        <v>238</v>
      </c>
      <c r="B31" s="343" t="n">
        <v>52190</v>
      </c>
      <c r="C31" s="343" t="n">
        <v>36358</v>
      </c>
      <c r="D31" s="343" t="n">
        <v>18690</v>
      </c>
      <c r="E31" s="343" t="n">
        <v>15485</v>
      </c>
      <c r="F31" s="343" t="n">
        <v>15220</v>
      </c>
      <c r="G31" s="343" t="n">
        <v>7682</v>
      </c>
      <c r="H31" s="343" t="n">
        <v>2691</v>
      </c>
      <c r="I31" s="343" t="n">
        <v>129</v>
      </c>
      <c r="J31" s="343" t="n">
        <v>148445</v>
      </c>
    </row>
    <row r="32" customFormat="false" ht="12" hidden="false" customHeight="false" outlineLevel="0" collapsed="false">
      <c r="A32" s="217" t="s">
        <v>252</v>
      </c>
      <c r="B32" s="343" t="n">
        <v>2203</v>
      </c>
      <c r="C32" s="343" t="n">
        <v>2699</v>
      </c>
      <c r="D32" s="343" t="n">
        <v>2225</v>
      </c>
      <c r="E32" s="343" t="n">
        <v>1665</v>
      </c>
      <c r="F32" s="343" t="n">
        <v>1205</v>
      </c>
      <c r="G32" s="343" t="n">
        <v>274</v>
      </c>
      <c r="H32" s="343" t="n">
        <v>19</v>
      </c>
      <c r="I32" s="343" t="n">
        <v>4</v>
      </c>
      <c r="J32" s="343" t="n">
        <v>10294</v>
      </c>
    </row>
    <row r="33" customFormat="false" ht="12" hidden="false" customHeight="false" outlineLevel="0" collapsed="false">
      <c r="A33" s="217" t="s">
        <v>226</v>
      </c>
      <c r="B33" s="343" t="n">
        <v>8415</v>
      </c>
      <c r="C33" s="343" t="n">
        <v>14123</v>
      </c>
      <c r="D33" s="343" t="n">
        <v>11206</v>
      </c>
      <c r="E33" s="343" t="n">
        <v>10082</v>
      </c>
      <c r="F33" s="343" t="n">
        <v>11123</v>
      </c>
      <c r="G33" s="343" t="n">
        <v>7028</v>
      </c>
      <c r="H33" s="343" t="n">
        <v>5636</v>
      </c>
      <c r="I33" s="343" t="n">
        <v>645</v>
      </c>
      <c r="J33" s="343" t="n">
        <v>68258</v>
      </c>
    </row>
    <row r="34" customFormat="false" ht="12" hidden="false" customHeight="false" outlineLevel="0" collapsed="false">
      <c r="A34" s="217" t="s">
        <v>232</v>
      </c>
      <c r="B34" s="343" t="n">
        <v>12218</v>
      </c>
      <c r="C34" s="343" t="n">
        <v>24407</v>
      </c>
      <c r="D34" s="343" t="n">
        <v>13989</v>
      </c>
      <c r="E34" s="343" t="n">
        <v>11179</v>
      </c>
      <c r="F34" s="343" t="n">
        <v>10109</v>
      </c>
      <c r="G34" s="343" t="n">
        <v>5657</v>
      </c>
      <c r="H34" s="343" t="n">
        <v>3308</v>
      </c>
      <c r="I34" s="343" t="n">
        <v>200</v>
      </c>
      <c r="J34" s="343" t="n">
        <v>81067</v>
      </c>
    </row>
    <row r="35" customFormat="false" ht="12" hidden="false" customHeight="false" outlineLevel="0" collapsed="false">
      <c r="A35" s="217" t="s">
        <v>235</v>
      </c>
      <c r="B35" s="343" t="n">
        <v>15672</v>
      </c>
      <c r="C35" s="343" t="n">
        <v>12239</v>
      </c>
      <c r="D35" s="343" t="n">
        <v>6626</v>
      </c>
      <c r="E35" s="343" t="n">
        <v>5622</v>
      </c>
      <c r="F35" s="343" t="n">
        <v>6157</v>
      </c>
      <c r="G35" s="343" t="n">
        <v>4470</v>
      </c>
      <c r="H35" s="343" t="n">
        <v>4140</v>
      </c>
      <c r="I35" s="343" t="n">
        <v>444</v>
      </c>
      <c r="J35" s="343" t="n">
        <v>55370</v>
      </c>
    </row>
    <row r="36" customFormat="false" ht="12.8" hidden="false" customHeight="false" outlineLevel="0" collapsed="false">
      <c r="A36" s="217" t="s">
        <v>251</v>
      </c>
      <c r="B36" s="343" t="n">
        <v>2860</v>
      </c>
      <c r="C36" s="343" t="n">
        <v>1757</v>
      </c>
      <c r="D36" s="343" t="n">
        <v>2649</v>
      </c>
      <c r="E36" s="343" t="n">
        <v>1723</v>
      </c>
      <c r="F36" s="343" t="n">
        <v>1309</v>
      </c>
      <c r="G36" s="343" t="n">
        <v>253</v>
      </c>
      <c r="H36" s="343" t="n">
        <v>56</v>
      </c>
      <c r="I36" s="343" t="n">
        <v>0</v>
      </c>
      <c r="J36" s="343" t="n">
        <v>10607</v>
      </c>
    </row>
    <row r="37" customFormat="false" ht="12" hidden="false" customHeight="false" outlineLevel="0" collapsed="false">
      <c r="A37" s="217" t="s">
        <v>234</v>
      </c>
      <c r="B37" s="343" t="n">
        <v>6945</v>
      </c>
      <c r="C37" s="343" t="n">
        <v>12214</v>
      </c>
      <c r="D37" s="343" t="n">
        <v>8541</v>
      </c>
      <c r="E37" s="343" t="n">
        <v>8081</v>
      </c>
      <c r="F37" s="343" t="n">
        <v>9385</v>
      </c>
      <c r="G37" s="343" t="n">
        <v>4760</v>
      </c>
      <c r="H37" s="343" t="n">
        <v>2952</v>
      </c>
      <c r="I37" s="343" t="n">
        <v>284</v>
      </c>
      <c r="J37" s="343" t="n">
        <v>53162</v>
      </c>
    </row>
    <row r="38" customFormat="false" ht="12" hidden="false" customHeight="false" outlineLevel="0" collapsed="false">
      <c r="A38" s="217" t="s">
        <v>243</v>
      </c>
      <c r="B38" s="343" t="n">
        <v>34917</v>
      </c>
      <c r="C38" s="343" t="n">
        <v>28842</v>
      </c>
      <c r="D38" s="343" t="n">
        <v>24623</v>
      </c>
      <c r="E38" s="343" t="n">
        <v>19379</v>
      </c>
      <c r="F38" s="343" t="n">
        <v>18286</v>
      </c>
      <c r="G38" s="343" t="n">
        <v>10766</v>
      </c>
      <c r="H38" s="343" t="n">
        <v>5671</v>
      </c>
      <c r="I38" s="343" t="n">
        <v>459</v>
      </c>
      <c r="J38" s="343" t="n">
        <v>142943</v>
      </c>
    </row>
    <row r="39" customFormat="false" ht="12" hidden="false" customHeight="false" outlineLevel="0" collapsed="false">
      <c r="A39" s="217" t="s">
        <v>240</v>
      </c>
      <c r="B39" s="343" t="n">
        <v>5388</v>
      </c>
      <c r="C39" s="343" t="n">
        <v>8148</v>
      </c>
      <c r="D39" s="343" t="n">
        <v>4004</v>
      </c>
      <c r="E39" s="343" t="n">
        <v>4268</v>
      </c>
      <c r="F39" s="343" t="n">
        <v>5952</v>
      </c>
      <c r="G39" s="343" t="n">
        <v>4964</v>
      </c>
      <c r="H39" s="343" t="n">
        <v>4881</v>
      </c>
      <c r="I39" s="343" t="n">
        <v>660</v>
      </c>
      <c r="J39" s="343" t="n">
        <v>38265</v>
      </c>
    </row>
    <row r="40" customFormat="false" ht="12" hidden="false" customHeight="false" outlineLevel="0" collapsed="false">
      <c r="A40" s="217" t="s">
        <v>249</v>
      </c>
      <c r="B40" s="343" t="n">
        <v>7713</v>
      </c>
      <c r="C40" s="343" t="n">
        <v>16310</v>
      </c>
      <c r="D40" s="343" t="n">
        <v>7308</v>
      </c>
      <c r="E40" s="343" t="n">
        <v>5669</v>
      </c>
      <c r="F40" s="343" t="n">
        <v>4272</v>
      </c>
      <c r="G40" s="343" t="n">
        <v>1600</v>
      </c>
      <c r="H40" s="343" t="n">
        <v>693</v>
      </c>
      <c r="I40" s="343" t="n">
        <v>64</v>
      </c>
      <c r="J40" s="343" t="n">
        <v>43629</v>
      </c>
    </row>
    <row r="41" customFormat="false" ht="13" hidden="false" customHeight="false" outlineLevel="0" collapsed="false">
      <c r="A41" s="231" t="s">
        <v>224</v>
      </c>
      <c r="B41" s="344" t="n">
        <v>16953</v>
      </c>
      <c r="C41" s="344" t="n">
        <v>24071</v>
      </c>
      <c r="D41" s="344" t="n">
        <v>9583</v>
      </c>
      <c r="E41" s="344" t="n">
        <v>7683</v>
      </c>
      <c r="F41" s="344" t="n">
        <v>9010</v>
      </c>
      <c r="G41" s="344" t="n">
        <v>5256</v>
      </c>
      <c r="H41" s="344" t="n">
        <v>2455</v>
      </c>
      <c r="I41" s="344" t="n">
        <v>165</v>
      </c>
      <c r="J41" s="344" t="n">
        <v>75176</v>
      </c>
    </row>
    <row r="42" customFormat="false" ht="13" hidden="false" customHeight="false" outlineLevel="0" collapsed="false">
      <c r="A42" s="345" t="s">
        <v>322</v>
      </c>
      <c r="B42" s="346" t="n">
        <v>0.209613210286658</v>
      </c>
      <c r="C42" s="346" t="n">
        <v>0.234618513430856</v>
      </c>
      <c r="D42" s="346" t="n">
        <v>0.161302493404536</v>
      </c>
      <c r="E42" s="346" t="n">
        <v>0.132100807107655</v>
      </c>
      <c r="F42" s="346" t="n">
        <v>0.13310500637407</v>
      </c>
      <c r="G42" s="346" t="n">
        <v>0.075472700649352</v>
      </c>
      <c r="H42" s="346" t="n">
        <v>0.0486060453784386</v>
      </c>
      <c r="I42" s="347" t="n">
        <v>0.00518122336843363</v>
      </c>
      <c r="J42" s="346" t="n">
        <v>1</v>
      </c>
    </row>
    <row r="43" customFormat="false" ht="13" hidden="false" customHeight="false" outlineLevel="0" collapsed="false">
      <c r="A43" s="253"/>
      <c r="B43" s="251"/>
      <c r="C43" s="251"/>
      <c r="D43" s="251"/>
      <c r="E43" s="251"/>
      <c r="F43" s="251"/>
      <c r="G43" s="251"/>
      <c r="H43" s="251"/>
      <c r="I43" s="251"/>
      <c r="J43" s="251"/>
    </row>
    <row r="44" customFormat="false" ht="12" hidden="false" customHeight="false" outlineLevel="0" collapsed="false">
      <c r="A44" s="63" t="s">
        <v>323</v>
      </c>
      <c r="B44" s="1"/>
      <c r="C44" s="1"/>
      <c r="D44" s="1"/>
      <c r="E44" s="1"/>
      <c r="F44" s="1"/>
      <c r="G44" s="1"/>
      <c r="H44" s="1"/>
      <c r="I44" s="1"/>
      <c r="J44" s="1"/>
    </row>
    <row r="45" customFormat="false" ht="12" hidden="false" customHeight="false" outlineLevel="0" collapsed="false">
      <c r="A45" s="63" t="s">
        <v>324</v>
      </c>
      <c r="B45" s="1"/>
      <c r="C45" s="1"/>
      <c r="D45" s="1"/>
      <c r="E45" s="1"/>
      <c r="F45" s="1"/>
      <c r="G45" s="1"/>
      <c r="H45" s="1"/>
      <c r="I45" s="1"/>
      <c r="J45" s="1"/>
    </row>
    <row r="46" customFormat="false" ht="12" hidden="false" customHeight="false" outlineLevel="0" collapsed="false">
      <c r="A46" s="63" t="s">
        <v>325</v>
      </c>
      <c r="B46" s="1"/>
      <c r="C46" s="1"/>
      <c r="D46" s="1"/>
      <c r="E46" s="1"/>
      <c r="F46" s="1"/>
      <c r="G46" s="1"/>
      <c r="H46" s="1"/>
      <c r="I46" s="1"/>
      <c r="J46" s="1"/>
    </row>
  </sheetData>
  <mergeCells count="1">
    <mergeCell ref="B2:F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025" min="1" style="0" width="8.8265306122449"/>
  </cols>
  <sheetData>
    <row r="1" customFormat="false" ht="12" hidden="false" customHeight="false" outlineLevel="0" collapsed="false">
      <c r="A1" s="4" t="s">
        <v>326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sheetPr filterMode="false">
    <pageSetUpPr fitToPage="false"/>
  </sheetPr>
  <dimension ref="A1:A42"/>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025" min="1" style="0" width="8.8265306122449"/>
  </cols>
  <sheetData>
    <row r="1" customFormat="false" ht="12" hidden="false" customHeight="false" outlineLevel="0" collapsed="false">
      <c r="A1" s="4" t="s">
        <v>327</v>
      </c>
    </row>
    <row r="42" customFormat="false" ht="12" hidden="false" customHeight="false" outlineLevel="0" collapsed="false">
      <c r="A42" s="252" t="s">
        <v>328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sheetPr filterMode="false">
    <pageSetUpPr fitToPage="false"/>
  </sheetPr>
  <dimension ref="A1:F6553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3"/>
  <cols>
    <col collapsed="false" hidden="false" max="1" min="1" style="0" width="52.3316326530612"/>
    <col collapsed="false" hidden="false" max="4" min="2" style="0" width="8.16326530612245"/>
    <col collapsed="false" hidden="false" max="5" min="5" style="0" width="8.50510204081633"/>
    <col collapsed="false" hidden="false" max="6" min="6" style="0" width="11.1581632653061"/>
    <col collapsed="false" hidden="false" max="1025" min="7" style="0" width="8.8265306122449"/>
  </cols>
  <sheetData>
    <row r="1" customFormat="false" ht="12" hidden="false" customHeight="false" outlineLevel="0" collapsed="false">
      <c r="A1" s="4" t="s">
        <v>329</v>
      </c>
    </row>
    <row r="3" customFormat="false" ht="13" hidden="false" customHeight="false" outlineLevel="0" collapsed="false">
      <c r="A3" s="348"/>
      <c r="B3" s="211" t="s">
        <v>101</v>
      </c>
      <c r="C3" s="211" t="s">
        <v>102</v>
      </c>
      <c r="D3" s="211" t="s">
        <v>103</v>
      </c>
      <c r="E3" s="211" t="s">
        <v>104</v>
      </c>
      <c r="F3" s="212" t="s">
        <v>330</v>
      </c>
    </row>
    <row r="4" customFormat="false" ht="12" hidden="false" customHeight="false" outlineLevel="0" collapsed="false">
      <c r="A4" s="349" t="s">
        <v>331</v>
      </c>
      <c r="B4" s="350" t="n">
        <v>1148.86099669535</v>
      </c>
      <c r="C4" s="350" t="n">
        <v>1148.77723574441</v>
      </c>
      <c r="D4" s="350" t="n">
        <v>1148.59902156754</v>
      </c>
      <c r="E4" s="350" t="n">
        <v>1148.57800307607</v>
      </c>
      <c r="F4" s="134" t="n">
        <v>1148.53574423463</v>
      </c>
    </row>
    <row r="5" customFormat="false" ht="12" hidden="false" customHeight="false" outlineLevel="0" collapsed="false">
      <c r="A5" s="221" t="s">
        <v>332</v>
      </c>
      <c r="B5" s="351" t="n">
        <v>-5.47845152309989E-005</v>
      </c>
      <c r="C5" s="351" t="n">
        <v>-7.2907820162893E-005</v>
      </c>
      <c r="D5" s="351" t="n">
        <v>-0.000155133799072504</v>
      </c>
      <c r="E5" s="351" t="n">
        <v>-1.82992420145744E-005</v>
      </c>
      <c r="F5" s="352" t="n">
        <v>-5.49697985409159E-005</v>
      </c>
    </row>
    <row r="6" customFormat="false" ht="12" hidden="false" customHeight="false" outlineLevel="0" collapsed="false">
      <c r="A6" s="221" t="s">
        <v>333</v>
      </c>
      <c r="B6" s="351" t="n">
        <v>-0.0269781333155045</v>
      </c>
      <c r="C6" s="351" t="n">
        <v>-0.0176608166390909</v>
      </c>
      <c r="D6" s="351" t="n">
        <v>-0.016032818534139</v>
      </c>
      <c r="E6" s="351" t="n">
        <v>-0.0207901185724361</v>
      </c>
      <c r="F6" s="352" t="n">
        <v>-0.0206219096949469</v>
      </c>
    </row>
    <row r="7" customFormat="false" ht="12" hidden="false" customHeight="false" outlineLevel="0" collapsed="false">
      <c r="A7" s="221" t="s">
        <v>334</v>
      </c>
      <c r="B7" s="353" t="n">
        <v>985.183827263372</v>
      </c>
      <c r="C7" s="353" t="n">
        <v>984.410472203343</v>
      </c>
      <c r="D7" s="353" t="n">
        <v>985.465777582798</v>
      </c>
      <c r="E7" s="353" t="n">
        <v>987.71451472605</v>
      </c>
      <c r="F7" s="354" t="n">
        <v>989.349722480317</v>
      </c>
    </row>
    <row r="8" customFormat="false" ht="13" hidden="false" customHeight="false" outlineLevel="0" collapsed="false">
      <c r="A8" s="355" t="s">
        <v>335</v>
      </c>
      <c r="B8" s="356" t="n">
        <v>826.576774838427</v>
      </c>
      <c r="C8" s="356" t="n">
        <v>826.383086835512</v>
      </c>
      <c r="D8" s="356" t="n">
        <v>830.254063918918</v>
      </c>
      <c r="E8" s="356" t="n">
        <v>837.95280832158</v>
      </c>
      <c r="F8" s="357" t="s">
        <v>336</v>
      </c>
    </row>
    <row r="9" customFormat="false" ht="13" hidden="false" customHeight="false" outlineLevel="0" collapsed="false">
      <c r="A9" s="248"/>
      <c r="B9" s="250"/>
      <c r="C9" s="250"/>
      <c r="D9" s="250"/>
      <c r="E9" s="250"/>
      <c r="F9" s="358"/>
    </row>
    <row r="10" customFormat="false" ht="12" hidden="false" customHeight="false" outlineLevel="0" collapsed="false">
      <c r="A10" s="252" t="s">
        <v>337</v>
      </c>
    </row>
    <row r="11" customFormat="false" ht="12" hidden="false" customHeight="false" outlineLevel="0" collapsed="false">
      <c r="A11" s="252" t="s">
        <v>338</v>
      </c>
    </row>
    <row r="12" customFormat="false" ht="23.25" hidden="false" customHeight="true" outlineLevel="0" collapsed="false">
      <c r="A12" s="359" t="s">
        <v>339</v>
      </c>
      <c r="B12" s="359"/>
      <c r="C12" s="359"/>
      <c r="D12" s="359"/>
      <c r="E12" s="359"/>
      <c r="F12" s="359"/>
    </row>
    <row r="13" customFormat="false" ht="12" hidden="false" customHeight="false" outlineLevel="0" collapsed="false">
      <c r="A13" s="252" t="s">
        <v>340</v>
      </c>
    </row>
    <row r="14" customFormat="false" ht="12" hidden="false" customHeight="false" outlineLevel="0" collapsed="false">
      <c r="A14" s="252"/>
    </row>
    <row r="15" customFormat="false" ht="12" hidden="false" customHeight="false" outlineLevel="0" collapsed="false">
      <c r="A15" s="252" t="s">
        <v>341</v>
      </c>
    </row>
    <row r="1048576" customFormat="false" ht="12" hidden="false" customHeight="false" outlineLevel="0" collapsed="false"/>
  </sheetData>
  <mergeCells count="1">
    <mergeCell ref="A12:F1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52"/>
  <sheetViews>
    <sheetView windowProtection="false" showFormulas="false" showGridLines="true" showRowColHeaders="true" showZeros="true" rightToLeft="false" tabSelected="false" showOutlineSymbols="true" defaultGridColor="true" view="normal" topLeftCell="A10" colorId="64" zoomScale="110" zoomScaleNormal="110" zoomScalePageLayoutView="100" workbookViewId="0">
      <selection pane="topLeft" activeCell="B38" activeCellId="0" sqref="B38"/>
    </sheetView>
  </sheetViews>
  <sheetFormatPr defaultRowHeight="12"/>
  <cols>
    <col collapsed="false" hidden="false" max="1" min="1" style="0" width="47.3265306122449"/>
    <col collapsed="false" hidden="false" max="4" min="2" style="0" width="11.6632653061225"/>
    <col collapsed="false" hidden="false" max="1025" min="5" style="0" width="8.8265306122449"/>
  </cols>
  <sheetData>
    <row r="1" customFormat="false" ht="12" hidden="false" customHeight="false" outlineLevel="0" collapsed="false">
      <c r="A1" s="7" t="s">
        <v>7</v>
      </c>
      <c r="B1" s="1"/>
      <c r="C1" s="1"/>
      <c r="D1" s="1"/>
    </row>
    <row r="2" customFormat="false" ht="13" hidden="false" customHeight="false" outlineLevel="0" collapsed="false">
      <c r="A2" s="8"/>
      <c r="B2" s="1"/>
      <c r="C2" s="9" t="s">
        <v>66</v>
      </c>
      <c r="D2" s="9"/>
    </row>
    <row r="3" customFormat="false" ht="22" hidden="false" customHeight="false" outlineLevel="0" collapsed="false">
      <c r="A3" s="10"/>
      <c r="B3" s="11" t="s">
        <v>67</v>
      </c>
      <c r="C3" s="12" t="s">
        <v>68</v>
      </c>
      <c r="D3" s="13" t="s">
        <v>69</v>
      </c>
    </row>
    <row r="4" customFormat="false" ht="13.5" hidden="false" customHeight="true" outlineLevel="0" collapsed="false">
      <c r="A4" s="14" t="s">
        <v>70</v>
      </c>
      <c r="B4" s="15"/>
      <c r="C4" s="16"/>
      <c r="D4" s="17"/>
    </row>
    <row r="5" customFormat="false" ht="10.5" hidden="false" customHeight="true" outlineLevel="0" collapsed="false">
      <c r="A5" s="18"/>
      <c r="B5" s="19"/>
      <c r="C5" s="19"/>
      <c r="D5" s="18"/>
    </row>
    <row r="6" customFormat="false" ht="10.5" hidden="false" customHeight="true" outlineLevel="0" collapsed="false">
      <c r="A6" s="20" t="s">
        <v>71</v>
      </c>
      <c r="B6" s="21" t="n">
        <v>6025452</v>
      </c>
      <c r="C6" s="21" t="n">
        <v>133774</v>
      </c>
      <c r="D6" s="22" t="n">
        <v>6159226</v>
      </c>
    </row>
    <row r="7" customFormat="false" ht="10.5" hidden="false" customHeight="true" outlineLevel="0" collapsed="false">
      <c r="A7" s="18"/>
      <c r="B7" s="23"/>
      <c r="C7" s="23"/>
      <c r="D7" s="24"/>
    </row>
    <row r="8" customFormat="false" ht="10.5" hidden="false" customHeight="true" outlineLevel="0" collapsed="false">
      <c r="A8" s="25" t="s">
        <v>72</v>
      </c>
      <c r="B8" s="26" t="n">
        <v>928627</v>
      </c>
      <c r="C8" s="27" t="n">
        <v>360029</v>
      </c>
      <c r="D8" s="28" t="n">
        <v>1288656</v>
      </c>
    </row>
    <row r="9" customFormat="false" ht="10.5" hidden="false" customHeight="true" outlineLevel="0" collapsed="false">
      <c r="A9" s="25" t="s">
        <v>73</v>
      </c>
      <c r="B9" s="26" t="n">
        <v>433682</v>
      </c>
      <c r="C9" s="27" t="n">
        <v>5219</v>
      </c>
      <c r="D9" s="28" t="n">
        <v>438901</v>
      </c>
    </row>
    <row r="10" customFormat="false" ht="10.5" hidden="false" customHeight="true" outlineLevel="0" collapsed="false">
      <c r="A10" s="25" t="s">
        <v>74</v>
      </c>
      <c r="B10" s="26" t="n">
        <v>1256610</v>
      </c>
      <c r="C10" s="27" t="n">
        <v>71525</v>
      </c>
      <c r="D10" s="28" t="n">
        <v>1328135</v>
      </c>
    </row>
    <row r="11" customFormat="false" ht="10.5" hidden="false" customHeight="true" outlineLevel="0" collapsed="false">
      <c r="A11" s="25" t="s">
        <v>75</v>
      </c>
      <c r="B11" s="26" t="n">
        <v>3458505</v>
      </c>
      <c r="C11" s="29" t="n">
        <v>24904</v>
      </c>
      <c r="D11" s="28" t="n">
        <v>3483409</v>
      </c>
    </row>
    <row r="12" customFormat="false" ht="10.5" hidden="false" customHeight="true" outlineLevel="0" collapsed="false">
      <c r="A12" s="20" t="s">
        <v>76</v>
      </c>
      <c r="B12" s="21" t="n">
        <v>6077424</v>
      </c>
      <c r="C12" s="21" t="n">
        <v>461677</v>
      </c>
      <c r="D12" s="22" t="n">
        <v>6539101</v>
      </c>
    </row>
    <row r="13" customFormat="false" ht="10.5" hidden="false" customHeight="true" outlineLevel="0" collapsed="false">
      <c r="A13" s="18"/>
      <c r="B13" s="23"/>
      <c r="C13" s="23"/>
      <c r="D13" s="24"/>
    </row>
    <row r="14" customFormat="false" ht="10.5" hidden="false" customHeight="true" outlineLevel="0" collapsed="false">
      <c r="A14" s="20" t="s">
        <v>77</v>
      </c>
      <c r="B14" s="21" t="n">
        <v>2049333</v>
      </c>
      <c r="C14" s="21" t="n">
        <v>4657</v>
      </c>
      <c r="D14" s="22" t="n">
        <v>2053990</v>
      </c>
    </row>
    <row r="15" customFormat="false" ht="10.5" hidden="false" customHeight="true" outlineLevel="0" collapsed="false">
      <c r="A15" s="18"/>
      <c r="B15" s="23"/>
      <c r="C15" s="23"/>
      <c r="D15" s="24"/>
    </row>
    <row r="16" customFormat="false" ht="10.5" hidden="false" customHeight="true" outlineLevel="0" collapsed="false">
      <c r="A16" s="20" t="s">
        <v>78</v>
      </c>
      <c r="B16" s="21" t="n">
        <v>758994</v>
      </c>
      <c r="C16" s="30" t="n">
        <v>70151</v>
      </c>
      <c r="D16" s="22" t="n">
        <v>829145</v>
      </c>
    </row>
    <row r="17" customFormat="false" ht="10.5" hidden="false" customHeight="true" outlineLevel="0" collapsed="false">
      <c r="A17" s="18"/>
      <c r="B17" s="23"/>
      <c r="C17" s="23"/>
      <c r="D17" s="24"/>
    </row>
    <row r="18" customFormat="false" ht="10.5" hidden="false" customHeight="true" outlineLevel="0" collapsed="false">
      <c r="A18" s="31" t="s">
        <v>79</v>
      </c>
      <c r="B18" s="21" t="n">
        <v>106589</v>
      </c>
      <c r="C18" s="30" t="n">
        <v>187153</v>
      </c>
      <c r="D18" s="22" t="n">
        <v>293742</v>
      </c>
    </row>
    <row r="19" customFormat="false" ht="10.5" hidden="false" customHeight="true" outlineLevel="0" collapsed="false">
      <c r="A19" s="18"/>
      <c r="B19" s="23"/>
      <c r="C19" s="23"/>
      <c r="D19" s="24"/>
    </row>
    <row r="20" customFormat="false" ht="10.5" hidden="false" customHeight="true" outlineLevel="0" collapsed="false">
      <c r="A20" s="20" t="s">
        <v>80</v>
      </c>
      <c r="B20" s="21" t="n">
        <v>-532934</v>
      </c>
      <c r="C20" s="21" t="n">
        <v>-26704</v>
      </c>
      <c r="D20" s="22" t="n">
        <v>-559638</v>
      </c>
    </row>
    <row r="21" customFormat="false" ht="10.5" hidden="false" customHeight="true" outlineLevel="0" collapsed="false">
      <c r="A21" s="20"/>
      <c r="B21" s="21"/>
      <c r="C21" s="21"/>
      <c r="D21" s="22"/>
    </row>
    <row r="22" customFormat="false" ht="12" hidden="false" customHeight="true" outlineLevel="0" collapsed="false">
      <c r="A22" s="32" t="s">
        <v>81</v>
      </c>
      <c r="B22" s="33" t="n">
        <v>14484858</v>
      </c>
      <c r="C22" s="33" t="n">
        <v>830708</v>
      </c>
      <c r="D22" s="34" t="n">
        <v>15315566</v>
      </c>
    </row>
    <row r="23" customFormat="false" ht="10.5" hidden="false" customHeight="true" outlineLevel="0" collapsed="false">
      <c r="A23" s="35"/>
      <c r="B23" s="36"/>
      <c r="C23" s="36"/>
      <c r="D23" s="37"/>
    </row>
    <row r="24" customFormat="false" ht="10.5" hidden="false" customHeight="true" outlineLevel="0" collapsed="false">
      <c r="A24" s="38" t="s">
        <v>82</v>
      </c>
      <c r="B24" s="23"/>
      <c r="C24" s="23"/>
      <c r="D24" s="24"/>
    </row>
    <row r="25" customFormat="false" ht="10.5" hidden="false" customHeight="true" outlineLevel="0" collapsed="false">
      <c r="A25" s="38"/>
      <c r="B25" s="23"/>
      <c r="C25" s="23"/>
      <c r="D25" s="24"/>
    </row>
    <row r="26" customFormat="false" ht="10.5" hidden="false" customHeight="true" outlineLevel="0" collapsed="false">
      <c r="A26" s="39" t="s">
        <v>83</v>
      </c>
      <c r="B26" s="26" t="n">
        <v>8584</v>
      </c>
      <c r="C26" s="27" t="n">
        <v>3673</v>
      </c>
      <c r="D26" s="28" t="n">
        <v>12257</v>
      </c>
    </row>
    <row r="27" customFormat="false" ht="10.5" hidden="false" customHeight="true" outlineLevel="0" collapsed="false">
      <c r="A27" s="25" t="s">
        <v>84</v>
      </c>
      <c r="B27" s="26" t="n">
        <v>125312</v>
      </c>
      <c r="C27" s="27" t="n">
        <v>0</v>
      </c>
      <c r="D27" s="28" t="n">
        <v>125312</v>
      </c>
    </row>
    <row r="28" customFormat="false" ht="10.5" hidden="false" customHeight="true" outlineLevel="0" collapsed="false">
      <c r="A28" s="39" t="s">
        <v>85</v>
      </c>
      <c r="B28" s="26" t="n">
        <v>1612393</v>
      </c>
      <c r="C28" s="27" t="n">
        <v>0</v>
      </c>
      <c r="D28" s="28" t="n">
        <v>1612393</v>
      </c>
    </row>
    <row r="29" customFormat="false" ht="10.5" hidden="false" customHeight="true" outlineLevel="0" collapsed="false">
      <c r="A29" s="25" t="s">
        <v>86</v>
      </c>
      <c r="B29" s="26" t="n">
        <v>214452</v>
      </c>
      <c r="C29" s="27" t="n">
        <v>2299</v>
      </c>
      <c r="D29" s="28" t="n">
        <v>216751</v>
      </c>
    </row>
    <row r="30" customFormat="false" ht="10.5" hidden="false" customHeight="true" outlineLevel="0" collapsed="false">
      <c r="A30" s="20" t="s">
        <v>87</v>
      </c>
      <c r="B30" s="21" t="n">
        <v>1960741</v>
      </c>
      <c r="C30" s="21" t="n">
        <v>5972</v>
      </c>
      <c r="D30" s="22" t="n">
        <v>1966713</v>
      </c>
    </row>
    <row r="31" customFormat="false" ht="10.5" hidden="false" customHeight="true" outlineLevel="0" collapsed="false">
      <c r="A31" s="38"/>
      <c r="B31" s="23"/>
      <c r="C31" s="23"/>
      <c r="D31" s="24"/>
    </row>
    <row r="32" customFormat="false" ht="10.5" hidden="false" customHeight="true" outlineLevel="0" collapsed="false">
      <c r="A32" s="20" t="s">
        <v>88</v>
      </c>
      <c r="B32" s="21" t="n">
        <v>770662</v>
      </c>
      <c r="C32" s="21" t="n">
        <v>3209</v>
      </c>
      <c r="D32" s="22" t="n">
        <v>773871</v>
      </c>
    </row>
    <row r="33" customFormat="false" ht="10.5" hidden="false" customHeight="true" outlineLevel="0" collapsed="false">
      <c r="A33" s="18"/>
      <c r="B33" s="23"/>
      <c r="C33" s="23"/>
      <c r="D33" s="24"/>
    </row>
    <row r="34" customFormat="false" ht="10.5" hidden="false" customHeight="true" outlineLevel="0" collapsed="false">
      <c r="A34" s="20" t="s">
        <v>89</v>
      </c>
      <c r="B34" s="21" t="n">
        <v>1243867</v>
      </c>
      <c r="C34" s="21" t="n">
        <v>1073362</v>
      </c>
      <c r="D34" s="22" t="n">
        <v>2317229</v>
      </c>
    </row>
    <row r="35" customFormat="false" ht="10.5" hidden="false" customHeight="true" outlineLevel="0" collapsed="false">
      <c r="A35" s="40"/>
      <c r="B35" s="41"/>
      <c r="C35" s="27"/>
      <c r="D35" s="22"/>
    </row>
    <row r="36" customFormat="false" ht="12" hidden="false" customHeight="true" outlineLevel="0" collapsed="false">
      <c r="A36" s="42" t="s">
        <v>90</v>
      </c>
      <c r="B36" s="43" t="n">
        <v>3975270</v>
      </c>
      <c r="C36" s="33" t="n">
        <v>1082543</v>
      </c>
      <c r="D36" s="34" t="n">
        <v>5057813</v>
      </c>
    </row>
    <row r="37" customFormat="false" ht="10.5" hidden="false" customHeight="true" outlineLevel="0" collapsed="false">
      <c r="A37" s="44"/>
      <c r="B37" s="45"/>
      <c r="C37" s="23"/>
      <c r="D37" s="24"/>
    </row>
    <row r="38" customFormat="false" ht="12" hidden="false" customHeight="true" outlineLevel="0" collapsed="false">
      <c r="A38" s="46" t="s">
        <v>91</v>
      </c>
      <c r="B38" s="43" t="n">
        <v>10509588</v>
      </c>
      <c r="C38" s="33" t="n">
        <v>-251835</v>
      </c>
      <c r="D38" s="34" t="n">
        <v>10257753</v>
      </c>
    </row>
    <row r="39" customFormat="false" ht="10.5" hidden="false" customHeight="true" outlineLevel="0" collapsed="false">
      <c r="A39" s="47"/>
      <c r="B39" s="48"/>
      <c r="C39" s="49"/>
      <c r="D39" s="50"/>
    </row>
    <row r="40" customFormat="false" ht="13" hidden="false" customHeight="false" outlineLevel="0" collapsed="false">
      <c r="A40" s="46" t="s">
        <v>92</v>
      </c>
      <c r="B40" s="43" t="n">
        <v>10518172</v>
      </c>
      <c r="C40" s="33" t="n">
        <v>-248162</v>
      </c>
      <c r="D40" s="34" t="n">
        <v>10270010</v>
      </c>
    </row>
    <row r="41" customFormat="false" ht="10.5" hidden="false" customHeight="true" outlineLevel="0" collapsed="false">
      <c r="A41" s="44"/>
      <c r="B41" s="45"/>
      <c r="C41" s="23"/>
      <c r="D41" s="24"/>
    </row>
    <row r="42" customFormat="false" ht="10.5" hidden="false" customHeight="true" outlineLevel="0" collapsed="false">
      <c r="A42" s="51" t="s">
        <v>93</v>
      </c>
      <c r="B42" s="52" t="n">
        <v>589303</v>
      </c>
      <c r="C42" s="21" t="n">
        <v>135615</v>
      </c>
      <c r="D42" s="22" t="n">
        <v>724918</v>
      </c>
    </row>
    <row r="43" customFormat="false" ht="10.5" hidden="false" customHeight="true" outlineLevel="0" collapsed="false">
      <c r="A43" s="53"/>
      <c r="B43" s="54"/>
      <c r="C43" s="55"/>
      <c r="D43" s="56"/>
    </row>
    <row r="44" customFormat="false" ht="10.5" hidden="false" customHeight="true" outlineLevel="0" collapsed="false">
      <c r="A44" s="51" t="s">
        <v>94</v>
      </c>
      <c r="B44" s="52" t="n">
        <v>-30724</v>
      </c>
      <c r="C44" s="21" t="n">
        <v>0</v>
      </c>
      <c r="D44" s="22" t="n">
        <v>-30724</v>
      </c>
    </row>
    <row r="45" customFormat="false" ht="10.5" hidden="false" customHeight="true" outlineLevel="0" collapsed="false">
      <c r="A45" s="53"/>
      <c r="B45" s="54"/>
      <c r="C45" s="55"/>
      <c r="D45" s="56"/>
    </row>
    <row r="46" customFormat="false" ht="10.5" hidden="false" customHeight="true" outlineLevel="0" collapsed="false">
      <c r="A46" s="57" t="s">
        <v>95</v>
      </c>
      <c r="B46" s="52" t="n">
        <v>598150</v>
      </c>
      <c r="C46" s="21" t="n">
        <v>115626</v>
      </c>
      <c r="D46" s="22" t="n">
        <v>713776</v>
      </c>
    </row>
    <row r="47" customFormat="false" ht="10.5" hidden="false" customHeight="true" outlineLevel="0" collapsed="false">
      <c r="A47" s="57"/>
      <c r="B47" s="52"/>
      <c r="C47" s="21"/>
      <c r="D47" s="22"/>
    </row>
    <row r="48" customFormat="false" ht="21" hidden="false" customHeight="false" outlineLevel="0" collapsed="false">
      <c r="A48" s="46" t="s">
        <v>96</v>
      </c>
      <c r="B48" s="43" t="n">
        <v>11674901</v>
      </c>
      <c r="C48" s="33" t="n">
        <v>3079</v>
      </c>
      <c r="D48" s="34" t="n">
        <v>11677980</v>
      </c>
    </row>
    <row r="49" customFormat="false" ht="13" hidden="false" customHeight="false" outlineLevel="0" collapsed="false">
      <c r="A49" s="58"/>
      <c r="B49" s="58"/>
      <c r="C49" s="59"/>
      <c r="D49" s="60"/>
    </row>
    <row r="50" customFormat="false" ht="25.5" hidden="false" customHeight="true" outlineLevel="0" collapsed="false">
      <c r="A50" s="61" t="s">
        <v>97</v>
      </c>
      <c r="B50" s="61"/>
      <c r="C50" s="61"/>
      <c r="D50" s="61"/>
    </row>
    <row r="51" customFormat="false" ht="12" hidden="false" customHeight="false" outlineLevel="0" collapsed="false">
      <c r="A51" s="62" t="s">
        <v>98</v>
      </c>
      <c r="B51" s="1"/>
      <c r="C51" s="1"/>
      <c r="D51" s="1"/>
    </row>
    <row r="52" customFormat="false" ht="12" hidden="false" customHeight="false" outlineLevel="0" collapsed="false">
      <c r="A52" s="63" t="s">
        <v>99</v>
      </c>
      <c r="B52" s="64"/>
      <c r="C52" s="1"/>
      <c r="D52" s="1"/>
    </row>
  </sheetData>
  <mergeCells count="2">
    <mergeCell ref="C2:D2"/>
    <mergeCell ref="A50:D5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C6553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3"/>
  <cols>
    <col collapsed="false" hidden="false" max="3" min="1" style="0" width="30.8316326530612"/>
    <col collapsed="false" hidden="false" max="1025" min="4" style="0" width="8.8265306122449"/>
  </cols>
  <sheetData>
    <row r="1" customFormat="false" ht="12" hidden="false" customHeight="false" outlineLevel="0" collapsed="false">
      <c r="A1" s="4" t="s">
        <v>342</v>
      </c>
    </row>
    <row r="3" customFormat="false" ht="13" hidden="false" customHeight="false" outlineLevel="0" collapsed="false">
      <c r="A3" s="360" t="s">
        <v>343</v>
      </c>
      <c r="B3" s="361" t="s">
        <v>344</v>
      </c>
      <c r="C3" s="361" t="s">
        <v>345</v>
      </c>
    </row>
    <row r="4" customFormat="false" ht="13" hidden="false" customHeight="true" outlineLevel="0" collapsed="false">
      <c r="A4" s="362" t="s">
        <v>346</v>
      </c>
      <c r="B4" s="362"/>
      <c r="C4" s="362"/>
    </row>
    <row r="5" customFormat="false" ht="21" hidden="false" customHeight="false" outlineLevel="0" collapsed="false">
      <c r="A5" s="363" t="s">
        <v>347</v>
      </c>
      <c r="B5" s="364" t="s">
        <v>348</v>
      </c>
      <c r="C5" s="365" t="n">
        <v>1</v>
      </c>
    </row>
    <row r="6" customFormat="false" ht="31" hidden="false" customHeight="false" outlineLevel="0" collapsed="false">
      <c r="A6" s="363" t="s">
        <v>349</v>
      </c>
      <c r="B6" s="364" t="s">
        <v>350</v>
      </c>
      <c r="C6" s="365" t="n">
        <v>1</v>
      </c>
    </row>
    <row r="7" customFormat="false" ht="13" hidden="false" customHeight="true" outlineLevel="0" collapsed="false">
      <c r="A7" s="362" t="s">
        <v>351</v>
      </c>
      <c r="B7" s="362"/>
      <c r="C7" s="362"/>
    </row>
    <row r="8" customFormat="false" ht="21" hidden="false" customHeight="false" outlineLevel="0" collapsed="false">
      <c r="A8" s="366" t="s">
        <v>352</v>
      </c>
      <c r="B8" s="367" t="s">
        <v>353</v>
      </c>
      <c r="C8" s="368" t="s">
        <v>354</v>
      </c>
    </row>
    <row r="9" customFormat="false" ht="13" hidden="false" customHeight="true" outlineLevel="0" collapsed="false">
      <c r="A9" s="362" t="s">
        <v>355</v>
      </c>
      <c r="B9" s="362"/>
      <c r="C9" s="362"/>
    </row>
    <row r="10" customFormat="false" ht="13" hidden="false" customHeight="false" outlineLevel="0" collapsed="false">
      <c r="A10" s="363" t="s">
        <v>356</v>
      </c>
      <c r="B10" s="364" t="s">
        <v>357</v>
      </c>
      <c r="C10" s="365" t="n">
        <v>0.25</v>
      </c>
    </row>
    <row r="11" customFormat="false" ht="31" hidden="false" customHeight="false" outlineLevel="0" collapsed="false">
      <c r="A11" s="363" t="s">
        <v>358</v>
      </c>
      <c r="B11" s="364" t="s">
        <v>359</v>
      </c>
      <c r="C11" s="368" t="s">
        <v>360</v>
      </c>
    </row>
    <row r="12" customFormat="false" ht="13" hidden="false" customHeight="false" outlineLevel="0" collapsed="false">
      <c r="A12" s="363" t="s">
        <v>361</v>
      </c>
      <c r="B12" s="364" t="s">
        <v>362</v>
      </c>
      <c r="C12" s="365" t="n">
        <v>0.5</v>
      </c>
    </row>
    <row r="13" customFormat="false" ht="21" hidden="false" customHeight="false" outlineLevel="0" collapsed="false">
      <c r="A13" s="363" t="s">
        <v>363</v>
      </c>
      <c r="B13" s="364" t="s">
        <v>364</v>
      </c>
      <c r="C13" s="368" t="s">
        <v>365</v>
      </c>
    </row>
    <row r="14" customFormat="false" ht="31" hidden="false" customHeight="false" outlineLevel="0" collapsed="false">
      <c r="A14" s="363" t="s">
        <v>366</v>
      </c>
      <c r="B14" s="364" t="s">
        <v>367</v>
      </c>
      <c r="C14" s="365" t="n">
        <v>0.5</v>
      </c>
    </row>
    <row r="15" customFormat="false" ht="13" hidden="false" customHeight="true" outlineLevel="0" collapsed="false">
      <c r="A15" s="362" t="s">
        <v>368</v>
      </c>
      <c r="B15" s="362"/>
      <c r="C15" s="362"/>
    </row>
    <row r="16" customFormat="false" ht="31" hidden="false" customHeight="false" outlineLevel="0" collapsed="false">
      <c r="A16" s="363" t="s">
        <v>369</v>
      </c>
      <c r="B16" s="364" t="s">
        <v>370</v>
      </c>
      <c r="C16" s="365" t="n">
        <v>1</v>
      </c>
    </row>
    <row r="17" customFormat="false" ht="13" hidden="false" customHeight="false" outlineLevel="0" collapsed="false">
      <c r="A17" s="363" t="s">
        <v>371</v>
      </c>
      <c r="B17" s="364" t="s">
        <v>372</v>
      </c>
      <c r="C17" s="368" t="s">
        <v>373</v>
      </c>
    </row>
    <row r="18" customFormat="false" ht="14" hidden="false" customHeight="false" outlineLevel="0" collapsed="false">
      <c r="A18" s="369"/>
      <c r="B18" s="369"/>
      <c r="C18" s="369"/>
    </row>
    <row r="19" customFormat="false" ht="23.25" hidden="false" customHeight="true" outlineLevel="0" collapsed="false">
      <c r="A19" s="370" t="s">
        <v>374</v>
      </c>
      <c r="B19" s="370"/>
      <c r="C19" s="370"/>
    </row>
    <row r="20" customFormat="false" ht="12" hidden="false" customHeight="false" outlineLevel="0" collapsed="false">
      <c r="A20" s="252" t="s">
        <v>375</v>
      </c>
    </row>
    <row r="1048576" customFormat="false" ht="12" hidden="false" customHeight="false" outlineLevel="0" collapsed="false"/>
  </sheetData>
  <mergeCells count="6">
    <mergeCell ref="A4:C4"/>
    <mergeCell ref="A7:C7"/>
    <mergeCell ref="A9:C9"/>
    <mergeCell ref="A15:C15"/>
    <mergeCell ref="A18:C18"/>
    <mergeCell ref="A19:C1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G20"/>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5"/>
    <col collapsed="false" hidden="false" max="1025" min="2" style="0" width="8.8265306122449"/>
  </cols>
  <sheetData>
    <row r="1" customFormat="false" ht="12" hidden="false" customHeight="false" outlineLevel="0" collapsed="false">
      <c r="A1" s="5" t="s">
        <v>376</v>
      </c>
      <c r="B1" s="1"/>
      <c r="C1" s="1"/>
      <c r="D1" s="1"/>
      <c r="E1" s="1"/>
      <c r="F1" s="1"/>
      <c r="G1" s="1"/>
    </row>
    <row r="2" customFormat="false" ht="13" hidden="false" customHeight="false" outlineLevel="0" collapsed="false">
      <c r="A2" s="1"/>
      <c r="B2" s="1"/>
      <c r="C2" s="1"/>
      <c r="D2" s="1"/>
      <c r="E2" s="1"/>
      <c r="F2" s="1"/>
      <c r="G2" s="1"/>
    </row>
    <row r="3" customFormat="false" ht="13" hidden="false" customHeight="false" outlineLevel="0" collapsed="false">
      <c r="A3" s="371" t="s">
        <v>377</v>
      </c>
      <c r="B3" s="281" t="n">
        <v>2009</v>
      </c>
      <c r="C3" s="281" t="n">
        <v>2010</v>
      </c>
      <c r="D3" s="281" t="n">
        <v>2011</v>
      </c>
      <c r="E3" s="281" t="n">
        <v>2012</v>
      </c>
      <c r="F3" s="281" t="n">
        <v>2013</v>
      </c>
      <c r="G3" s="282" t="n">
        <v>2014</v>
      </c>
    </row>
    <row r="4" customFormat="false" ht="12" hidden="false" customHeight="false" outlineLevel="0" collapsed="false">
      <c r="A4" s="372" t="s">
        <v>378</v>
      </c>
      <c r="B4" s="373" t="n">
        <v>2365229</v>
      </c>
      <c r="C4" s="373" t="n">
        <v>2377474</v>
      </c>
      <c r="D4" s="373" t="n">
        <v>2389029</v>
      </c>
      <c r="E4" s="373" t="n">
        <v>2401869</v>
      </c>
      <c r="F4" s="373" t="n">
        <v>2410331</v>
      </c>
      <c r="G4" s="374" t="n">
        <v>2427805</v>
      </c>
    </row>
    <row r="5" customFormat="false" ht="12" hidden="false" customHeight="false" outlineLevel="0" collapsed="false">
      <c r="A5" s="90" t="s">
        <v>352</v>
      </c>
      <c r="B5" s="375" t="n">
        <v>13864</v>
      </c>
      <c r="C5" s="375" t="n">
        <v>14015</v>
      </c>
      <c r="D5" s="375" t="n">
        <v>13999</v>
      </c>
      <c r="E5" s="375" t="n">
        <v>13994</v>
      </c>
      <c r="F5" s="375" t="n">
        <v>13791</v>
      </c>
      <c r="G5" s="230" t="n">
        <v>13736</v>
      </c>
    </row>
    <row r="6" customFormat="false" ht="12" hidden="false" customHeight="false" outlineLevel="0" collapsed="false">
      <c r="A6" s="90"/>
      <c r="B6" s="375"/>
      <c r="C6" s="375"/>
      <c r="D6" s="375"/>
      <c r="E6" s="375"/>
      <c r="F6" s="375"/>
      <c r="G6" s="230"/>
    </row>
    <row r="7" customFormat="false" ht="12" hidden="false" customHeight="false" outlineLevel="0" collapsed="false">
      <c r="A7" s="90" t="s">
        <v>356</v>
      </c>
      <c r="B7" s="375" t="n">
        <v>936957</v>
      </c>
      <c r="C7" s="375" t="n">
        <v>941915</v>
      </c>
      <c r="D7" s="375" t="n">
        <v>945515</v>
      </c>
      <c r="E7" s="375" t="n">
        <v>948208</v>
      </c>
      <c r="F7" s="375" t="n">
        <v>952251</v>
      </c>
      <c r="G7" s="230" t="n">
        <v>953612</v>
      </c>
    </row>
    <row r="8" customFormat="false" ht="12" hidden="false" customHeight="false" outlineLevel="0" collapsed="false">
      <c r="A8" s="376" t="s">
        <v>379</v>
      </c>
      <c r="B8" s="375" t="n">
        <v>37060</v>
      </c>
      <c r="C8" s="375" t="n">
        <v>38002</v>
      </c>
      <c r="D8" s="375" t="n">
        <v>39250</v>
      </c>
      <c r="E8" s="375" t="n">
        <v>40599</v>
      </c>
      <c r="F8" s="375" t="n">
        <v>35734</v>
      </c>
      <c r="G8" s="230" t="n">
        <v>27879</v>
      </c>
    </row>
    <row r="9" customFormat="false" ht="12" hidden="false" customHeight="false" outlineLevel="0" collapsed="false">
      <c r="A9" s="376" t="s">
        <v>380</v>
      </c>
      <c r="B9" s="375" t="n">
        <v>22169</v>
      </c>
      <c r="C9" s="375" t="n">
        <v>24598</v>
      </c>
      <c r="D9" s="375" t="n">
        <v>25356</v>
      </c>
      <c r="E9" s="375" t="n">
        <v>25454</v>
      </c>
      <c r="F9" s="375" t="n">
        <v>27327</v>
      </c>
      <c r="G9" s="230" t="n">
        <v>31884</v>
      </c>
    </row>
    <row r="10" customFormat="false" ht="12" hidden="false" customHeight="false" outlineLevel="0" collapsed="false">
      <c r="A10" s="90" t="s">
        <v>366</v>
      </c>
      <c r="B10" s="375" t="n">
        <v>2668</v>
      </c>
      <c r="C10" s="375" t="n">
        <v>1887</v>
      </c>
      <c r="D10" s="375" t="n">
        <v>1910</v>
      </c>
      <c r="E10" s="375" t="n">
        <v>1809</v>
      </c>
      <c r="F10" s="375" t="n">
        <v>1579</v>
      </c>
      <c r="G10" s="230" t="n">
        <v>2802</v>
      </c>
    </row>
    <row r="11" customFormat="false" ht="12" hidden="false" customHeight="false" outlineLevel="0" collapsed="false">
      <c r="A11" s="376" t="s">
        <v>381</v>
      </c>
      <c r="B11" s="375" t="n">
        <v>1366375</v>
      </c>
      <c r="C11" s="375" t="n">
        <v>1371072</v>
      </c>
      <c r="D11" s="375" t="n">
        <v>1376998</v>
      </c>
      <c r="E11" s="375" t="n">
        <v>1385799</v>
      </c>
      <c r="F11" s="375" t="n">
        <v>1393440</v>
      </c>
      <c r="G11" s="230" t="n">
        <v>1411628</v>
      </c>
    </row>
    <row r="12" customFormat="false" ht="12" hidden="false" customHeight="false" outlineLevel="0" collapsed="false">
      <c r="A12" s="376"/>
      <c r="B12" s="375"/>
      <c r="C12" s="375"/>
      <c r="D12" s="375"/>
      <c r="E12" s="375"/>
      <c r="F12" s="375"/>
      <c r="G12" s="230"/>
    </row>
    <row r="13" customFormat="false" ht="13" hidden="false" customHeight="false" outlineLevel="0" collapsed="false">
      <c r="A13" s="90" t="s">
        <v>382</v>
      </c>
      <c r="B13" s="375" t="n">
        <v>549220</v>
      </c>
      <c r="C13" s="375" t="n">
        <v>563720</v>
      </c>
      <c r="D13" s="375" t="n">
        <v>565730</v>
      </c>
      <c r="E13" s="375" t="n">
        <v>560880</v>
      </c>
      <c r="F13" s="375" t="n">
        <v>548070</v>
      </c>
      <c r="G13" s="230" t="n">
        <v>533980</v>
      </c>
    </row>
    <row r="14" customFormat="false" ht="13" hidden="false" customHeight="false" outlineLevel="0" collapsed="false">
      <c r="A14" s="315"/>
      <c r="B14" s="377"/>
      <c r="C14" s="377"/>
      <c r="D14" s="377"/>
      <c r="E14" s="377"/>
      <c r="F14" s="377"/>
      <c r="G14" s="378"/>
    </row>
    <row r="15" customFormat="false" ht="12" hidden="false" customHeight="false" outlineLevel="0" collapsed="false">
      <c r="A15" s="63" t="s">
        <v>383</v>
      </c>
      <c r="B15" s="1"/>
      <c r="C15" s="1"/>
      <c r="D15" s="1"/>
      <c r="E15" s="1"/>
      <c r="F15" s="1"/>
      <c r="G15" s="1"/>
    </row>
    <row r="16" customFormat="false" ht="36" hidden="false" customHeight="true" outlineLevel="0" collapsed="false">
      <c r="A16" s="254" t="s">
        <v>384</v>
      </c>
      <c r="B16" s="254"/>
      <c r="C16" s="254"/>
      <c r="D16" s="254"/>
      <c r="E16" s="254"/>
      <c r="F16" s="254"/>
      <c r="G16" s="254"/>
    </row>
    <row r="17" customFormat="false" ht="24" hidden="false" customHeight="true" outlineLevel="0" collapsed="false">
      <c r="A17" s="254" t="s">
        <v>385</v>
      </c>
      <c r="B17" s="254"/>
      <c r="C17" s="254"/>
      <c r="D17" s="254"/>
      <c r="E17" s="254"/>
      <c r="F17" s="254"/>
      <c r="G17" s="254"/>
    </row>
    <row r="18" customFormat="false" ht="23.25" hidden="false" customHeight="true" outlineLevel="0" collapsed="false">
      <c r="A18" s="254" t="s">
        <v>386</v>
      </c>
      <c r="B18" s="254"/>
      <c r="C18" s="254"/>
      <c r="D18" s="254"/>
      <c r="E18" s="254"/>
      <c r="F18" s="254"/>
      <c r="G18" s="254"/>
    </row>
    <row r="19" customFormat="false" ht="12" hidden="false" customHeight="false" outlineLevel="0" collapsed="false">
      <c r="A19" s="1"/>
      <c r="B19" s="1"/>
      <c r="C19" s="1"/>
      <c r="D19" s="1"/>
      <c r="E19" s="1"/>
      <c r="F19" s="1"/>
      <c r="G19" s="1"/>
    </row>
    <row r="20" customFormat="false" ht="12" hidden="false" customHeight="false" outlineLevel="0" collapsed="false">
      <c r="A20" s="63" t="s">
        <v>387</v>
      </c>
      <c r="B20" s="1"/>
      <c r="C20" s="1"/>
      <c r="D20" s="1"/>
      <c r="E20" s="1"/>
      <c r="F20" s="1"/>
      <c r="G20" s="1"/>
    </row>
  </sheetData>
  <mergeCells count="3">
    <mergeCell ref="A16:G16"/>
    <mergeCell ref="A17:G17"/>
    <mergeCell ref="A18:G1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F42"/>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19.5"/>
    <col collapsed="false" hidden="false" max="4" min="2" style="0" width="8.8265306122449"/>
    <col collapsed="false" hidden="false" max="5" min="5" style="0" width="12.5"/>
    <col collapsed="false" hidden="false" max="1025" min="6" style="0" width="8.8265306122449"/>
  </cols>
  <sheetData>
    <row r="1" customFormat="false" ht="12" hidden="false" customHeight="false" outlineLevel="0" collapsed="false">
      <c r="A1" s="5" t="s">
        <v>388</v>
      </c>
      <c r="B1" s="1"/>
      <c r="C1" s="1"/>
      <c r="D1" s="1"/>
      <c r="E1" s="1"/>
      <c r="F1" s="1"/>
    </row>
    <row r="2" customFormat="false" ht="13" hidden="false" customHeight="false" outlineLevel="0" collapsed="false">
      <c r="A2" s="1"/>
      <c r="B2" s="1"/>
      <c r="C2" s="1"/>
      <c r="D2" s="1"/>
      <c r="E2" s="1"/>
      <c r="F2" s="1"/>
    </row>
    <row r="3" customFormat="false" ht="22.5" hidden="false" customHeight="true" outlineLevel="0" collapsed="false">
      <c r="A3" s="379" t="s">
        <v>389</v>
      </c>
      <c r="B3" s="361" t="s">
        <v>390</v>
      </c>
      <c r="C3" s="361"/>
      <c r="D3" s="360" t="s">
        <v>391</v>
      </c>
      <c r="E3" s="360"/>
      <c r="F3" s="1"/>
    </row>
    <row r="4" customFormat="false" ht="13.5" hidden="false" customHeight="true" outlineLevel="0" collapsed="false">
      <c r="A4" s="379"/>
      <c r="B4" s="327" t="s">
        <v>104</v>
      </c>
      <c r="C4" s="108" t="s">
        <v>330</v>
      </c>
      <c r="D4" s="380" t="s">
        <v>104</v>
      </c>
      <c r="E4" s="108" t="s">
        <v>330</v>
      </c>
      <c r="F4" s="1"/>
    </row>
    <row r="5" customFormat="false" ht="12.75" hidden="false" customHeight="true" outlineLevel="0" collapsed="false">
      <c r="A5" s="381" t="s">
        <v>221</v>
      </c>
      <c r="B5" s="382" t="n">
        <v>0.1</v>
      </c>
      <c r="C5" s="383" t="n">
        <v>0.1</v>
      </c>
      <c r="D5" s="382" t="n">
        <v>0.1</v>
      </c>
      <c r="E5" s="137" t="s">
        <v>392</v>
      </c>
      <c r="F5" s="1"/>
    </row>
    <row r="6" customFormat="false" ht="12.75" hidden="false" customHeight="true" outlineLevel="0" collapsed="false">
      <c r="A6" s="376" t="s">
        <v>223</v>
      </c>
      <c r="B6" s="384" t="n">
        <v>0.1</v>
      </c>
      <c r="C6" s="385" t="n">
        <v>0.1</v>
      </c>
      <c r="D6" s="384" t="n">
        <v>0.1</v>
      </c>
      <c r="E6" s="385" t="s">
        <v>393</v>
      </c>
      <c r="F6" s="1"/>
    </row>
    <row r="7" customFormat="false" ht="12.75" hidden="false" customHeight="true" outlineLevel="0" collapsed="false">
      <c r="A7" s="376" t="s">
        <v>229</v>
      </c>
      <c r="B7" s="384" t="n">
        <v>0.1</v>
      </c>
      <c r="C7" s="385" t="n">
        <v>0.1</v>
      </c>
      <c r="D7" s="384" t="n">
        <v>0.1</v>
      </c>
      <c r="E7" s="385" t="n">
        <v>0.1</v>
      </c>
      <c r="F7" s="1"/>
    </row>
    <row r="8" customFormat="false" ht="12.75" hidden="false" customHeight="true" outlineLevel="0" collapsed="false">
      <c r="A8" s="376" t="s">
        <v>250</v>
      </c>
      <c r="B8" s="384" t="n">
        <v>0.1</v>
      </c>
      <c r="C8" s="385" t="n">
        <v>0.1</v>
      </c>
      <c r="D8" s="384" t="n">
        <v>0.1</v>
      </c>
      <c r="E8" s="385" t="n">
        <v>-1</v>
      </c>
      <c r="F8" s="1"/>
    </row>
    <row r="9" customFormat="false" ht="12.75" hidden="false" customHeight="true" outlineLevel="0" collapsed="false">
      <c r="A9" s="376" t="s">
        <v>233</v>
      </c>
      <c r="B9" s="384" t="n">
        <v>0.1</v>
      </c>
      <c r="C9" s="385" t="n">
        <v>0.1</v>
      </c>
      <c r="D9" s="384" t="n">
        <v>0.1</v>
      </c>
      <c r="E9" s="385" t="n">
        <v>0.1</v>
      </c>
      <c r="F9" s="1"/>
    </row>
    <row r="10" customFormat="false" ht="12.75" hidden="false" customHeight="true" outlineLevel="0" collapsed="false">
      <c r="A10" s="376" t="s">
        <v>245</v>
      </c>
      <c r="B10" s="384" t="n">
        <v>0.1</v>
      </c>
      <c r="C10" s="385" t="n">
        <v>0.1</v>
      </c>
      <c r="D10" s="384" t="n">
        <v>0.1</v>
      </c>
      <c r="E10" s="385" t="n">
        <v>0.1</v>
      </c>
      <c r="F10" s="1"/>
    </row>
    <row r="11" customFormat="false" ht="12.75" hidden="false" customHeight="true" outlineLevel="0" collapsed="false">
      <c r="A11" s="376" t="s">
        <v>241</v>
      </c>
      <c r="B11" s="384" t="n">
        <v>0.1</v>
      </c>
      <c r="C11" s="385" t="n">
        <v>0.1</v>
      </c>
      <c r="D11" s="384" t="n">
        <v>0.1</v>
      </c>
      <c r="E11" s="385" t="n">
        <v>0.1</v>
      </c>
      <c r="F11" s="1"/>
    </row>
    <row r="12" customFormat="false" ht="12.75" hidden="false" customHeight="true" outlineLevel="0" collapsed="false">
      <c r="A12" s="376" t="s">
        <v>239</v>
      </c>
      <c r="B12" s="384" t="n">
        <v>0.1</v>
      </c>
      <c r="C12" s="385" t="n">
        <v>0.1</v>
      </c>
      <c r="D12" s="384" t="n">
        <v>0.1</v>
      </c>
      <c r="E12" s="385" t="n">
        <v>0.1</v>
      </c>
      <c r="F12" s="1"/>
    </row>
    <row r="13" customFormat="false" ht="12.75" hidden="false" customHeight="true" outlineLevel="0" collapsed="false">
      <c r="A13" s="376" t="s">
        <v>236</v>
      </c>
      <c r="B13" s="384" t="n">
        <v>0.1</v>
      </c>
      <c r="C13" s="385" t="n">
        <v>0.1</v>
      </c>
      <c r="D13" s="384" t="n">
        <v>0.1</v>
      </c>
      <c r="E13" s="385" t="n">
        <v>0.1</v>
      </c>
      <c r="F13" s="1"/>
    </row>
    <row r="14" customFormat="false" ht="12.75" hidden="false" customHeight="true" outlineLevel="0" collapsed="false">
      <c r="A14" s="376" t="s">
        <v>230</v>
      </c>
      <c r="B14" s="384" t="n">
        <v>0.1</v>
      </c>
      <c r="C14" s="385" t="n">
        <v>0.1</v>
      </c>
      <c r="D14" s="384" t="n">
        <v>0.1</v>
      </c>
      <c r="E14" s="127" t="s">
        <v>394</v>
      </c>
      <c r="F14" s="1"/>
    </row>
    <row r="15" customFormat="false" ht="12.75" hidden="false" customHeight="true" outlineLevel="0" collapsed="false">
      <c r="A15" s="376" t="s">
        <v>242</v>
      </c>
      <c r="B15" s="384" t="n">
        <v>0.1</v>
      </c>
      <c r="C15" s="385" t="n">
        <v>0.1</v>
      </c>
      <c r="D15" s="384" t="n">
        <v>0.1</v>
      </c>
      <c r="E15" s="385" t="n">
        <v>0.5</v>
      </c>
      <c r="F15" s="1"/>
    </row>
    <row r="16" customFormat="false" ht="12.75" hidden="false" customHeight="true" outlineLevel="0" collapsed="false">
      <c r="A16" s="376" t="s">
        <v>222</v>
      </c>
      <c r="B16" s="384" t="n">
        <v>0.1</v>
      </c>
      <c r="C16" s="385" t="n">
        <v>0.1</v>
      </c>
      <c r="D16" s="384" t="n">
        <v>0.1</v>
      </c>
      <c r="E16" s="127" t="s">
        <v>395</v>
      </c>
      <c r="F16" s="1"/>
    </row>
    <row r="17" customFormat="false" ht="12.75" hidden="false" customHeight="true" outlineLevel="0" collapsed="false">
      <c r="A17" s="376" t="s">
        <v>253</v>
      </c>
      <c r="B17" s="384" t="n">
        <v>0.1</v>
      </c>
      <c r="C17" s="385" t="n">
        <v>0.1</v>
      </c>
      <c r="D17" s="384" t="n">
        <v>-1</v>
      </c>
      <c r="E17" s="385" t="s">
        <v>396</v>
      </c>
      <c r="F17" s="1"/>
    </row>
    <row r="18" customFormat="false" ht="12.75" hidden="false" customHeight="true" outlineLevel="0" collapsed="false">
      <c r="A18" s="376" t="s">
        <v>231</v>
      </c>
      <c r="B18" s="384" t="n">
        <v>0.1</v>
      </c>
      <c r="C18" s="385" t="n">
        <v>0.1</v>
      </c>
      <c r="D18" s="384" t="n">
        <v>0.1</v>
      </c>
      <c r="E18" s="385" t="n">
        <v>0.1</v>
      </c>
      <c r="F18" s="1"/>
    </row>
    <row r="19" customFormat="false" ht="12.75" hidden="false" customHeight="true" outlineLevel="0" collapsed="false">
      <c r="A19" s="376" t="s">
        <v>227</v>
      </c>
      <c r="B19" s="384" t="n">
        <v>0.1</v>
      </c>
      <c r="C19" s="385" t="n">
        <v>0.1</v>
      </c>
      <c r="D19" s="384" t="n">
        <v>0.1</v>
      </c>
      <c r="E19" s="127" t="s">
        <v>396</v>
      </c>
      <c r="F19" s="1"/>
    </row>
    <row r="20" customFormat="false" ht="12.75" hidden="false" customHeight="true" outlineLevel="0" collapsed="false">
      <c r="A20" s="376" t="s">
        <v>247</v>
      </c>
      <c r="B20" s="384" t="n">
        <v>0.1</v>
      </c>
      <c r="C20" s="385" t="n">
        <v>0.1</v>
      </c>
      <c r="D20" s="384" t="n">
        <v>0.5</v>
      </c>
      <c r="E20" s="385" t="n">
        <v>0.1</v>
      </c>
      <c r="F20" s="1"/>
    </row>
    <row r="21" customFormat="false" ht="12.75" hidden="false" customHeight="true" outlineLevel="0" collapsed="false">
      <c r="A21" s="376" t="s">
        <v>246</v>
      </c>
      <c r="B21" s="384" t="n">
        <v>0.1</v>
      </c>
      <c r="C21" s="385" t="n">
        <v>0.1</v>
      </c>
      <c r="D21" s="384" t="n">
        <v>0</v>
      </c>
      <c r="E21" s="385" t="n">
        <v>0</v>
      </c>
      <c r="F21" s="1"/>
    </row>
    <row r="22" customFormat="false" ht="12.75" hidden="false" customHeight="true" outlineLevel="0" collapsed="false">
      <c r="A22" s="376" t="s">
        <v>248</v>
      </c>
      <c r="B22" s="384" t="n">
        <v>0.1</v>
      </c>
      <c r="C22" s="385" t="n">
        <v>0.1</v>
      </c>
      <c r="D22" s="384" t="n">
        <v>0.1</v>
      </c>
      <c r="E22" s="385" t="n">
        <v>0.1</v>
      </c>
      <c r="F22" s="1"/>
    </row>
    <row r="23" customFormat="false" ht="12.75" hidden="false" customHeight="true" outlineLevel="0" collapsed="false">
      <c r="A23" s="376" t="s">
        <v>228</v>
      </c>
      <c r="B23" s="384" t="n">
        <v>0.1</v>
      </c>
      <c r="C23" s="385" t="n">
        <v>0.1</v>
      </c>
      <c r="D23" s="384" t="n">
        <v>0.1</v>
      </c>
      <c r="E23" s="385" t="n">
        <v>0.1</v>
      </c>
      <c r="F23" s="1"/>
    </row>
    <row r="24" customFormat="false" ht="12.75" hidden="false" customHeight="true" outlineLevel="0" collapsed="false">
      <c r="A24" s="376" t="s">
        <v>225</v>
      </c>
      <c r="B24" s="384" t="n">
        <v>0.1</v>
      </c>
      <c r="C24" s="385" t="n">
        <v>0.1</v>
      </c>
      <c r="D24" s="384" t="n">
        <v>0.1</v>
      </c>
      <c r="E24" s="385" t="n">
        <v>-0.5</v>
      </c>
      <c r="F24" s="1"/>
    </row>
    <row r="25" customFormat="false" ht="12.75" hidden="false" customHeight="true" outlineLevel="0" collapsed="false">
      <c r="A25" s="376" t="s">
        <v>244</v>
      </c>
      <c r="B25" s="384" t="n">
        <v>0.1</v>
      </c>
      <c r="C25" s="385" t="n">
        <v>0.1</v>
      </c>
      <c r="D25" s="384" t="n">
        <v>0.1</v>
      </c>
      <c r="E25" s="385" t="n">
        <v>0.1</v>
      </c>
      <c r="F25" s="1"/>
    </row>
    <row r="26" customFormat="false" ht="12.75" hidden="false" customHeight="true" outlineLevel="0" collapsed="false">
      <c r="A26" s="376" t="s">
        <v>238</v>
      </c>
      <c r="B26" s="384" t="n">
        <v>0.1</v>
      </c>
      <c r="C26" s="385" t="n">
        <v>0.1</v>
      </c>
      <c r="D26" s="384" t="n">
        <v>0.5</v>
      </c>
      <c r="E26" s="385" t="n">
        <v>-1</v>
      </c>
      <c r="F26" s="1"/>
    </row>
    <row r="27" customFormat="false" ht="12.75" hidden="false" customHeight="true" outlineLevel="0" collapsed="false">
      <c r="A27" s="376" t="s">
        <v>252</v>
      </c>
      <c r="B27" s="384" t="n">
        <v>0.1</v>
      </c>
      <c r="C27" s="385" t="n">
        <v>0.1</v>
      </c>
      <c r="D27" s="384" t="n">
        <v>0.1</v>
      </c>
      <c r="E27" s="385" t="n">
        <v>0.1</v>
      </c>
      <c r="F27" s="1"/>
    </row>
    <row r="28" customFormat="false" ht="12.75" hidden="false" customHeight="true" outlineLevel="0" collapsed="false">
      <c r="A28" s="376" t="s">
        <v>226</v>
      </c>
      <c r="B28" s="384" t="n">
        <v>0.1</v>
      </c>
      <c r="C28" s="385" t="n">
        <v>0.1</v>
      </c>
      <c r="D28" s="384" t="n">
        <v>0.1</v>
      </c>
      <c r="E28" s="127" t="s">
        <v>392</v>
      </c>
      <c r="F28" s="1"/>
    </row>
    <row r="29" customFormat="false" ht="12.75" hidden="false" customHeight="true" outlineLevel="0" collapsed="false">
      <c r="A29" s="376" t="s">
        <v>232</v>
      </c>
      <c r="B29" s="384" t="n">
        <v>0.1</v>
      </c>
      <c r="C29" s="385" t="n">
        <v>0.1</v>
      </c>
      <c r="D29" s="384" t="n">
        <v>0.1</v>
      </c>
      <c r="E29" s="385" t="n">
        <v>0.1</v>
      </c>
      <c r="F29" s="1"/>
    </row>
    <row r="30" customFormat="false" ht="12.75" hidden="false" customHeight="true" outlineLevel="0" collapsed="false">
      <c r="A30" s="376" t="s">
        <v>235</v>
      </c>
      <c r="B30" s="384" t="n">
        <v>0.1</v>
      </c>
      <c r="C30" s="385" t="n">
        <v>0.1</v>
      </c>
      <c r="D30" s="384" t="n">
        <v>0.1</v>
      </c>
      <c r="E30" s="385" t="n">
        <v>0.1</v>
      </c>
      <c r="F30" s="1"/>
    </row>
    <row r="31" customFormat="false" ht="12.75" hidden="false" customHeight="true" outlineLevel="0" collapsed="false">
      <c r="A31" s="376" t="s">
        <v>251</v>
      </c>
      <c r="B31" s="384" t="n">
        <v>0.25</v>
      </c>
      <c r="C31" s="385" t="n">
        <v>0.1</v>
      </c>
      <c r="D31" s="384" t="n">
        <v>0.1</v>
      </c>
      <c r="E31" s="385" t="n">
        <v>0.1</v>
      </c>
      <c r="F31" s="1"/>
    </row>
    <row r="32" customFormat="false" ht="12.75" hidden="false" customHeight="true" outlineLevel="0" collapsed="false">
      <c r="A32" s="376" t="s">
        <v>234</v>
      </c>
      <c r="B32" s="384" t="n">
        <v>0.1</v>
      </c>
      <c r="C32" s="385" t="n">
        <v>0.1</v>
      </c>
      <c r="D32" s="384" t="n">
        <v>0.1</v>
      </c>
      <c r="E32" s="385" t="n">
        <v>0.1</v>
      </c>
      <c r="F32" s="1"/>
    </row>
    <row r="33" customFormat="false" ht="12.75" hidden="false" customHeight="true" outlineLevel="0" collapsed="false">
      <c r="A33" s="376" t="s">
        <v>243</v>
      </c>
      <c r="B33" s="384" t="n">
        <v>0.1</v>
      </c>
      <c r="C33" s="385" t="n">
        <v>0.1</v>
      </c>
      <c r="D33" s="384" t="n">
        <v>0.1</v>
      </c>
      <c r="E33" s="385" t="n">
        <v>0.1</v>
      </c>
      <c r="F33" s="1"/>
    </row>
    <row r="34" customFormat="false" ht="12.75" hidden="false" customHeight="true" outlineLevel="0" collapsed="false">
      <c r="A34" s="376" t="s">
        <v>240</v>
      </c>
      <c r="B34" s="384" t="n">
        <v>0.1</v>
      </c>
      <c r="C34" s="385" t="n">
        <v>0.1</v>
      </c>
      <c r="D34" s="384" t="n">
        <v>0.1</v>
      </c>
      <c r="E34" s="385" t="n">
        <v>-1</v>
      </c>
      <c r="F34" s="1"/>
    </row>
    <row r="35" customFormat="false" ht="12.75" hidden="false" customHeight="true" outlineLevel="0" collapsed="false">
      <c r="A35" s="376" t="s">
        <v>249</v>
      </c>
      <c r="B35" s="384" t="n">
        <v>0.1</v>
      </c>
      <c r="C35" s="385" t="n">
        <v>0.1</v>
      </c>
      <c r="D35" s="384" t="n">
        <v>0.1</v>
      </c>
      <c r="E35" s="127" t="s">
        <v>392</v>
      </c>
      <c r="F35" s="1"/>
    </row>
    <row r="36" customFormat="false" ht="12.75" hidden="false" customHeight="true" outlineLevel="0" collapsed="false">
      <c r="A36" s="386" t="s">
        <v>224</v>
      </c>
      <c r="B36" s="387" t="n">
        <v>0.1</v>
      </c>
      <c r="C36" s="388" t="n">
        <v>0.1</v>
      </c>
      <c r="D36" s="387" t="n">
        <v>0.1</v>
      </c>
      <c r="E36" s="388" t="n">
        <v>0.1</v>
      </c>
      <c r="F36" s="1"/>
    </row>
    <row r="37" customFormat="false" ht="13" hidden="false" customHeight="false" outlineLevel="0" collapsed="false">
      <c r="A37" s="389"/>
      <c r="B37" s="390"/>
      <c r="C37" s="391"/>
      <c r="D37" s="392"/>
      <c r="E37" s="393"/>
      <c r="F37" s="1"/>
    </row>
    <row r="38" customFormat="false" ht="23.25" hidden="false" customHeight="true" outlineLevel="0" collapsed="false">
      <c r="A38" s="370" t="s">
        <v>397</v>
      </c>
      <c r="B38" s="370"/>
      <c r="C38" s="370"/>
      <c r="D38" s="370"/>
      <c r="E38" s="370"/>
    </row>
    <row r="39" customFormat="false" ht="12" hidden="false" customHeight="false" outlineLevel="0" collapsed="false">
      <c r="A39" s="252" t="s">
        <v>398</v>
      </c>
    </row>
    <row r="40" customFormat="false" ht="12" hidden="false" customHeight="false" outlineLevel="0" collapsed="false">
      <c r="A40" s="252" t="s">
        <v>399</v>
      </c>
    </row>
    <row r="41" customFormat="false" ht="48.75" hidden="false" customHeight="true" outlineLevel="0" collapsed="false">
      <c r="A41" s="359" t="s">
        <v>400</v>
      </c>
      <c r="B41" s="359"/>
      <c r="C41" s="359"/>
      <c r="D41" s="359"/>
      <c r="E41" s="359"/>
    </row>
    <row r="42" customFormat="false" ht="12" hidden="false" customHeight="false" outlineLevel="0" collapsed="false">
      <c r="A42" s="252" t="s">
        <v>401</v>
      </c>
    </row>
  </sheetData>
  <mergeCells count="5">
    <mergeCell ref="A3:A4"/>
    <mergeCell ref="B3:C3"/>
    <mergeCell ref="D3:E3"/>
    <mergeCell ref="A38:E38"/>
    <mergeCell ref="A41:E4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A1:F41"/>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2.6581632653061"/>
    <col collapsed="false" hidden="false" max="6" min="2" style="0" width="15.4948979591837"/>
    <col collapsed="false" hidden="false" max="1025" min="7" style="0" width="8.8265306122449"/>
  </cols>
  <sheetData>
    <row r="1" customFormat="false" ht="12" hidden="false" customHeight="false" outlineLevel="0" collapsed="false">
      <c r="A1" s="5" t="s">
        <v>402</v>
      </c>
      <c r="B1" s="1"/>
      <c r="C1" s="1"/>
      <c r="D1" s="1"/>
      <c r="E1" s="1"/>
      <c r="F1" s="1"/>
    </row>
    <row r="2" customFormat="false" ht="13" hidden="false" customHeight="false" outlineLevel="0" collapsed="false">
      <c r="A2" s="1"/>
      <c r="B2" s="1"/>
      <c r="C2" s="1"/>
      <c r="D2" s="1"/>
      <c r="E2" s="1"/>
      <c r="F2" s="1"/>
    </row>
    <row r="3" customFormat="false" ht="13" hidden="false" customHeight="true" outlineLevel="0" collapsed="false">
      <c r="A3" s="379"/>
      <c r="B3" s="360" t="s">
        <v>403</v>
      </c>
      <c r="C3" s="360" t="s">
        <v>404</v>
      </c>
      <c r="D3" s="360"/>
      <c r="E3" s="360"/>
      <c r="F3" s="394" t="s">
        <v>405</v>
      </c>
    </row>
    <row r="4" customFormat="false" ht="51" hidden="false" customHeight="false" outlineLevel="0" collapsed="false">
      <c r="A4" s="379"/>
      <c r="B4" s="360"/>
      <c r="C4" s="395" t="s">
        <v>406</v>
      </c>
      <c r="D4" s="395" t="s">
        <v>407</v>
      </c>
      <c r="E4" s="395" t="s">
        <v>408</v>
      </c>
      <c r="F4" s="394"/>
    </row>
    <row r="5" customFormat="false" ht="12.75" hidden="false" customHeight="true" outlineLevel="0" collapsed="false">
      <c r="A5" s="396" t="s">
        <v>237</v>
      </c>
      <c r="B5" s="397" t="n">
        <v>27879</v>
      </c>
      <c r="C5" s="373" t="n">
        <v>31884</v>
      </c>
      <c r="D5" s="373" t="n">
        <v>16527</v>
      </c>
      <c r="E5" s="374" t="n">
        <v>5747</v>
      </c>
      <c r="F5" s="397" t="n">
        <v>43137</v>
      </c>
    </row>
    <row r="6" customFormat="false" ht="12.75" hidden="false" customHeight="true" outlineLevel="0" collapsed="false">
      <c r="A6" s="376" t="s">
        <v>221</v>
      </c>
      <c r="B6" s="127" t="n">
        <v>615</v>
      </c>
      <c r="C6" s="314" t="n">
        <v>691</v>
      </c>
      <c r="D6" s="314" t="n">
        <v>427</v>
      </c>
      <c r="E6" s="398" t="n">
        <v>386</v>
      </c>
      <c r="F6" s="96" t="n">
        <v>1353</v>
      </c>
    </row>
    <row r="7" customFormat="false" ht="12.75" hidden="false" customHeight="true" outlineLevel="0" collapsed="false">
      <c r="A7" s="376" t="s">
        <v>223</v>
      </c>
      <c r="B7" s="96" t="n">
        <v>1162</v>
      </c>
      <c r="C7" s="375" t="n">
        <v>2012</v>
      </c>
      <c r="D7" s="314" t="n">
        <v>0</v>
      </c>
      <c r="E7" s="398" t="n">
        <v>0</v>
      </c>
      <c r="F7" s="96" t="n">
        <v>2056</v>
      </c>
    </row>
    <row r="8" customFormat="false" ht="12.75" hidden="false" customHeight="true" outlineLevel="0" collapsed="false">
      <c r="A8" s="376" t="s">
        <v>229</v>
      </c>
      <c r="B8" s="127" t="n">
        <v>772</v>
      </c>
      <c r="C8" s="314" t="n">
        <v>726</v>
      </c>
      <c r="D8" s="314" t="n">
        <v>726</v>
      </c>
      <c r="E8" s="398" t="n">
        <v>0</v>
      </c>
      <c r="F8" s="96" t="n">
        <v>1228</v>
      </c>
    </row>
    <row r="9" customFormat="false" ht="12.75" hidden="false" customHeight="true" outlineLevel="0" collapsed="false">
      <c r="A9" s="376" t="s">
        <v>250</v>
      </c>
      <c r="B9" s="96" t="n">
        <v>3379</v>
      </c>
      <c r="C9" s="375" t="n">
        <v>1358</v>
      </c>
      <c r="D9" s="314" t="n">
        <v>778</v>
      </c>
      <c r="E9" s="398" t="n">
        <v>620</v>
      </c>
      <c r="F9" s="96" t="n">
        <v>1002</v>
      </c>
    </row>
    <row r="10" customFormat="false" ht="12.75" hidden="false" customHeight="true" outlineLevel="0" collapsed="false">
      <c r="A10" s="376" t="s">
        <v>233</v>
      </c>
      <c r="B10" s="127" t="n">
        <v>32</v>
      </c>
      <c r="C10" s="314" t="n">
        <v>294</v>
      </c>
      <c r="D10" s="314" t="n">
        <v>0</v>
      </c>
      <c r="E10" s="398" t="n">
        <v>0</v>
      </c>
      <c r="F10" s="127" t="n">
        <v>250</v>
      </c>
    </row>
    <row r="11" customFormat="false" ht="12.75" hidden="false" customHeight="true" outlineLevel="0" collapsed="false">
      <c r="A11" s="376" t="s">
        <v>245</v>
      </c>
      <c r="B11" s="96" t="n">
        <v>1868</v>
      </c>
      <c r="C11" s="375" t="n">
        <v>1166</v>
      </c>
      <c r="D11" s="314" t="n">
        <v>886</v>
      </c>
      <c r="E11" s="398" t="n">
        <v>0</v>
      </c>
      <c r="F11" s="96" t="n">
        <v>1413</v>
      </c>
    </row>
    <row r="12" customFormat="false" ht="12.75" hidden="false" customHeight="true" outlineLevel="0" collapsed="false">
      <c r="A12" s="376" t="s">
        <v>241</v>
      </c>
      <c r="B12" s="127" t="n">
        <v>976</v>
      </c>
      <c r="C12" s="314" t="n">
        <v>599</v>
      </c>
      <c r="D12" s="314" t="n">
        <v>331</v>
      </c>
      <c r="E12" s="398" t="n">
        <v>0</v>
      </c>
      <c r="F12" s="96" t="n">
        <v>1653</v>
      </c>
    </row>
    <row r="13" customFormat="false" ht="12.75" hidden="false" customHeight="true" outlineLevel="0" collapsed="false">
      <c r="A13" s="376" t="s">
        <v>239</v>
      </c>
      <c r="B13" s="127" t="n">
        <v>136</v>
      </c>
      <c r="C13" s="314" t="n">
        <v>735</v>
      </c>
      <c r="D13" s="314" t="n">
        <v>518</v>
      </c>
      <c r="E13" s="398" t="n">
        <v>0</v>
      </c>
      <c r="F13" s="96" t="n">
        <v>1070</v>
      </c>
    </row>
    <row r="14" customFormat="false" ht="12.75" hidden="false" customHeight="true" outlineLevel="0" collapsed="false">
      <c r="A14" s="376" t="s">
        <v>236</v>
      </c>
      <c r="B14" s="127" t="n">
        <v>198</v>
      </c>
      <c r="C14" s="314" t="n">
        <v>120</v>
      </c>
      <c r="D14" s="314" t="n">
        <v>120</v>
      </c>
      <c r="E14" s="398" t="n">
        <v>0</v>
      </c>
      <c r="F14" s="127" t="n">
        <v>444</v>
      </c>
    </row>
    <row r="15" customFormat="false" ht="12.75" hidden="false" customHeight="true" outlineLevel="0" collapsed="false">
      <c r="A15" s="376" t="s">
        <v>230</v>
      </c>
      <c r="B15" s="127" t="n">
        <v>550</v>
      </c>
      <c r="C15" s="314" t="n">
        <v>384</v>
      </c>
      <c r="D15" s="314" t="n">
        <v>290</v>
      </c>
      <c r="E15" s="398" t="n">
        <v>118</v>
      </c>
      <c r="F15" s="127" t="n">
        <v>541</v>
      </c>
    </row>
    <row r="16" customFormat="false" ht="12.75" hidden="false" customHeight="true" outlineLevel="0" collapsed="false">
      <c r="A16" s="376" t="s">
        <v>242</v>
      </c>
      <c r="B16" s="127" t="n">
        <v>192</v>
      </c>
      <c r="C16" s="314" t="n">
        <v>28</v>
      </c>
      <c r="D16" s="314" t="n">
        <v>11</v>
      </c>
      <c r="E16" s="398" t="n">
        <v>0</v>
      </c>
      <c r="F16" s="127" t="n">
        <v>350</v>
      </c>
    </row>
    <row r="17" customFormat="false" ht="12.75" hidden="false" customHeight="true" outlineLevel="0" collapsed="false">
      <c r="A17" s="376" t="s">
        <v>222</v>
      </c>
      <c r="B17" s="96" t="n">
        <v>2317</v>
      </c>
      <c r="C17" s="375" t="n">
        <v>1770</v>
      </c>
      <c r="D17" s="314" t="n">
        <v>751</v>
      </c>
      <c r="E17" s="398" t="n">
        <v>751</v>
      </c>
      <c r="F17" s="96" t="n">
        <v>2264</v>
      </c>
    </row>
    <row r="18" customFormat="false" ht="12.75" hidden="false" customHeight="true" outlineLevel="0" collapsed="false">
      <c r="A18" s="376" t="s">
        <v>253</v>
      </c>
      <c r="B18" s="127" t="n">
        <v>776</v>
      </c>
      <c r="C18" s="314" t="n">
        <v>259</v>
      </c>
      <c r="D18" s="314" t="n">
        <v>160</v>
      </c>
      <c r="E18" s="398" t="n">
        <v>134</v>
      </c>
      <c r="F18" s="127" t="n">
        <v>641</v>
      </c>
    </row>
    <row r="19" customFormat="false" ht="12.75" hidden="false" customHeight="true" outlineLevel="0" collapsed="false">
      <c r="A19" s="376" t="s">
        <v>231</v>
      </c>
      <c r="B19" s="127" t="n">
        <v>449</v>
      </c>
      <c r="C19" s="314" t="n">
        <v>693</v>
      </c>
      <c r="D19" s="314" t="n">
        <v>487</v>
      </c>
      <c r="E19" s="398" t="n">
        <v>0</v>
      </c>
      <c r="F19" s="96" t="n">
        <v>1157</v>
      </c>
    </row>
    <row r="20" customFormat="false" ht="12.75" hidden="false" customHeight="true" outlineLevel="0" collapsed="false">
      <c r="A20" s="376" t="s">
        <v>227</v>
      </c>
      <c r="B20" s="96" t="n">
        <v>2098</v>
      </c>
      <c r="C20" s="375" t="n">
        <v>4931</v>
      </c>
      <c r="D20" s="375" t="n">
        <v>2262</v>
      </c>
      <c r="E20" s="230" t="n">
        <v>1350</v>
      </c>
      <c r="F20" s="96" t="n">
        <v>2655</v>
      </c>
    </row>
    <row r="21" customFormat="false" ht="12.75" hidden="false" customHeight="true" outlineLevel="0" collapsed="false">
      <c r="A21" s="376" t="s">
        <v>247</v>
      </c>
      <c r="B21" s="127" t="n">
        <v>823</v>
      </c>
      <c r="C21" s="375" t="n">
        <v>2685</v>
      </c>
      <c r="D21" s="375" t="n">
        <v>2040</v>
      </c>
      <c r="E21" s="398" t="n">
        <v>0</v>
      </c>
      <c r="F21" s="96" t="n">
        <v>8282</v>
      </c>
    </row>
    <row r="22" customFormat="false" ht="12.75" hidden="false" customHeight="true" outlineLevel="0" collapsed="false">
      <c r="A22" s="376" t="s">
        <v>246</v>
      </c>
      <c r="B22" s="96" t="n">
        <v>4280</v>
      </c>
      <c r="C22" s="375" t="n">
        <v>1159</v>
      </c>
      <c r="D22" s="314" t="n">
        <v>660</v>
      </c>
      <c r="E22" s="398" t="n">
        <v>511</v>
      </c>
      <c r="F22" s="96" t="n">
        <v>1848</v>
      </c>
    </row>
    <row r="23" customFormat="false" ht="12.75" hidden="false" customHeight="true" outlineLevel="0" collapsed="false">
      <c r="A23" s="376" t="s">
        <v>248</v>
      </c>
      <c r="B23" s="127" t="n">
        <v>204</v>
      </c>
      <c r="C23" s="314" t="n">
        <v>566</v>
      </c>
      <c r="D23" s="314" t="n">
        <v>355</v>
      </c>
      <c r="E23" s="398" t="n">
        <v>0</v>
      </c>
      <c r="F23" s="96" t="n">
        <v>1107</v>
      </c>
    </row>
    <row r="24" customFormat="false" ht="12.75" hidden="false" customHeight="true" outlineLevel="0" collapsed="false">
      <c r="A24" s="376" t="s">
        <v>228</v>
      </c>
      <c r="B24" s="127" t="n">
        <v>36</v>
      </c>
      <c r="C24" s="314" t="n">
        <v>406</v>
      </c>
      <c r="D24" s="314" t="n">
        <v>0</v>
      </c>
      <c r="E24" s="398" t="n">
        <v>0</v>
      </c>
      <c r="F24" s="127" t="n">
        <v>472</v>
      </c>
    </row>
    <row r="25" customFormat="false" ht="12.75" hidden="false" customHeight="true" outlineLevel="0" collapsed="false">
      <c r="A25" s="376" t="s">
        <v>225</v>
      </c>
      <c r="B25" s="127" t="n">
        <v>660</v>
      </c>
      <c r="C25" s="314" t="n">
        <v>911</v>
      </c>
      <c r="D25" s="314" t="n">
        <v>760</v>
      </c>
      <c r="E25" s="398" t="n">
        <v>539</v>
      </c>
      <c r="F25" s="127" t="n">
        <v>862</v>
      </c>
    </row>
    <row r="26" customFormat="false" ht="12.75" hidden="false" customHeight="true" outlineLevel="0" collapsed="false">
      <c r="A26" s="376" t="s">
        <v>244</v>
      </c>
      <c r="B26" s="96" t="n">
        <v>1492</v>
      </c>
      <c r="C26" s="375" t="n">
        <v>1412</v>
      </c>
      <c r="D26" s="375" t="n">
        <v>1137</v>
      </c>
      <c r="E26" s="398" t="n">
        <v>0</v>
      </c>
      <c r="F26" s="127" t="n">
        <v>982</v>
      </c>
    </row>
    <row r="27" customFormat="false" ht="12.75" hidden="false" customHeight="true" outlineLevel="0" collapsed="false">
      <c r="A27" s="376" t="s">
        <v>238</v>
      </c>
      <c r="B27" s="127" t="n">
        <v>80</v>
      </c>
      <c r="C27" s="314" t="n">
        <v>647</v>
      </c>
      <c r="D27" s="314" t="n">
        <v>492</v>
      </c>
      <c r="E27" s="398" t="n">
        <v>420</v>
      </c>
      <c r="F27" s="96" t="n">
        <v>1579</v>
      </c>
    </row>
    <row r="28" customFormat="false" ht="12.75" hidden="false" customHeight="true" outlineLevel="0" collapsed="false">
      <c r="A28" s="376" t="s">
        <v>252</v>
      </c>
      <c r="B28" s="127" t="n">
        <v>380</v>
      </c>
      <c r="C28" s="314" t="n">
        <v>316</v>
      </c>
      <c r="D28" s="314" t="n">
        <v>0</v>
      </c>
      <c r="E28" s="398" t="n">
        <v>0</v>
      </c>
      <c r="F28" s="127" t="n">
        <v>416</v>
      </c>
    </row>
    <row r="29" customFormat="false" ht="12.75" hidden="false" customHeight="true" outlineLevel="0" collapsed="false">
      <c r="A29" s="376" t="s">
        <v>226</v>
      </c>
      <c r="B29" s="96" t="n">
        <v>1224</v>
      </c>
      <c r="C29" s="375" t="n">
        <v>1631</v>
      </c>
      <c r="D29" s="375" t="n">
        <v>1293</v>
      </c>
      <c r="E29" s="398" t="n">
        <v>338</v>
      </c>
      <c r="F29" s="96" t="n">
        <v>1185</v>
      </c>
    </row>
    <row r="30" customFormat="false" ht="12.75" hidden="false" customHeight="true" outlineLevel="0" collapsed="false">
      <c r="A30" s="376" t="s">
        <v>232</v>
      </c>
      <c r="B30" s="127" t="n">
        <v>484</v>
      </c>
      <c r="C30" s="375" t="n">
        <v>1172</v>
      </c>
      <c r="D30" s="314" t="n">
        <v>502</v>
      </c>
      <c r="E30" s="398" t="n">
        <v>0</v>
      </c>
      <c r="F30" s="96" t="n">
        <v>1459</v>
      </c>
    </row>
    <row r="31" customFormat="false" ht="12.75" hidden="false" customHeight="true" outlineLevel="0" collapsed="false">
      <c r="A31" s="376" t="s">
        <v>235</v>
      </c>
      <c r="B31" s="96" t="n">
        <v>1186</v>
      </c>
      <c r="C31" s="375" t="n">
        <v>1421</v>
      </c>
      <c r="D31" s="314" t="n">
        <v>0</v>
      </c>
      <c r="E31" s="398" t="n">
        <v>0</v>
      </c>
      <c r="F31" s="96" t="n">
        <v>1337</v>
      </c>
    </row>
    <row r="32" customFormat="false" ht="12.75" hidden="false" customHeight="true" outlineLevel="0" collapsed="false">
      <c r="A32" s="376" t="s">
        <v>251</v>
      </c>
      <c r="B32" s="127" t="n">
        <v>164</v>
      </c>
      <c r="C32" s="314" t="n">
        <v>425</v>
      </c>
      <c r="D32" s="314" t="n">
        <v>0</v>
      </c>
      <c r="E32" s="398" t="n">
        <v>0</v>
      </c>
      <c r="F32" s="127" t="n">
        <v>250</v>
      </c>
    </row>
    <row r="33" customFormat="false" ht="12.75" hidden="false" customHeight="true" outlineLevel="0" collapsed="false">
      <c r="A33" s="376" t="s">
        <v>234</v>
      </c>
      <c r="B33" s="127" t="n">
        <v>459</v>
      </c>
      <c r="C33" s="314" t="n">
        <v>509</v>
      </c>
      <c r="D33" s="314" t="n">
        <v>201</v>
      </c>
      <c r="E33" s="398" t="n">
        <v>0</v>
      </c>
      <c r="F33" s="127" t="n">
        <v>678</v>
      </c>
    </row>
    <row r="34" customFormat="false" ht="12.75" hidden="false" customHeight="true" outlineLevel="0" collapsed="false">
      <c r="A34" s="376" t="s">
        <v>243</v>
      </c>
      <c r="B34" s="127" t="n">
        <v>120</v>
      </c>
      <c r="C34" s="314" t="n">
        <v>941</v>
      </c>
      <c r="D34" s="314" t="n">
        <v>225</v>
      </c>
      <c r="E34" s="398" t="n">
        <v>0</v>
      </c>
      <c r="F34" s="96" t="n">
        <v>2257</v>
      </c>
    </row>
    <row r="35" customFormat="false" ht="12.75" hidden="false" customHeight="true" outlineLevel="0" collapsed="false">
      <c r="A35" s="376" t="s">
        <v>240</v>
      </c>
      <c r="B35" s="127" t="n">
        <v>412</v>
      </c>
      <c r="C35" s="314" t="n">
        <v>633</v>
      </c>
      <c r="D35" s="314" t="n">
        <v>497</v>
      </c>
      <c r="E35" s="398" t="n">
        <v>497</v>
      </c>
      <c r="F35" s="127" t="n">
        <v>647</v>
      </c>
    </row>
    <row r="36" customFormat="false" ht="12.75" hidden="false" customHeight="true" outlineLevel="0" collapsed="false">
      <c r="A36" s="376" t="s">
        <v>249</v>
      </c>
      <c r="B36" s="127" t="n">
        <v>84</v>
      </c>
      <c r="C36" s="314" t="n">
        <v>530</v>
      </c>
      <c r="D36" s="314" t="n">
        <v>398</v>
      </c>
      <c r="E36" s="398" t="n">
        <v>83</v>
      </c>
      <c r="F36" s="127" t="n">
        <v>716</v>
      </c>
    </row>
    <row r="37" customFormat="false" ht="12.75" hidden="false" customHeight="true" outlineLevel="0" collapsed="false">
      <c r="A37" s="386" t="s">
        <v>224</v>
      </c>
      <c r="B37" s="129" t="n">
        <v>271</v>
      </c>
      <c r="C37" s="292" t="n">
        <v>754</v>
      </c>
      <c r="D37" s="292" t="n">
        <v>220</v>
      </c>
      <c r="E37" s="399" t="n">
        <v>0</v>
      </c>
      <c r="F37" s="129" t="n">
        <v>983</v>
      </c>
    </row>
    <row r="38" customFormat="false" ht="13" hidden="false" customHeight="false" outlineLevel="0" collapsed="false">
      <c r="A38" s="400"/>
      <c r="B38" s="400"/>
      <c r="C38" s="400"/>
      <c r="D38" s="400"/>
      <c r="E38" s="400"/>
      <c r="F38" s="400"/>
    </row>
    <row r="39" customFormat="false" ht="12" hidden="false" customHeight="false" outlineLevel="0" collapsed="false">
      <c r="A39" s="63" t="s">
        <v>409</v>
      </c>
      <c r="B39" s="1"/>
      <c r="C39" s="1"/>
      <c r="D39" s="1"/>
      <c r="E39" s="1"/>
      <c r="F39" s="1"/>
    </row>
    <row r="40" customFormat="false" ht="12" hidden="false" customHeight="false" outlineLevel="0" collapsed="false">
      <c r="A40" s="63" t="s">
        <v>410</v>
      </c>
      <c r="B40" s="1"/>
      <c r="C40" s="1"/>
      <c r="D40" s="1"/>
      <c r="E40" s="1"/>
      <c r="F40" s="1"/>
    </row>
    <row r="41" customFormat="false" ht="12" hidden="false" customHeight="false" outlineLevel="0" collapsed="false">
      <c r="A41" s="63" t="s">
        <v>411</v>
      </c>
      <c r="B41" s="1"/>
      <c r="C41" s="1"/>
      <c r="D41" s="1"/>
      <c r="E41" s="1"/>
      <c r="F41" s="1"/>
    </row>
  </sheetData>
  <mergeCells count="5">
    <mergeCell ref="A3:A4"/>
    <mergeCell ref="B3:B4"/>
    <mergeCell ref="C3:E3"/>
    <mergeCell ref="F3:F4"/>
    <mergeCell ref="A38:F3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A1:L73"/>
  <sheetViews>
    <sheetView windowProtection="false" showFormulas="false" showGridLines="true" showRowColHeaders="true" showZeros="true" rightToLeft="false" tabSelected="false" showOutlineSymbols="true" defaultGridColor="true" view="normal" topLeftCell="A3" colorId="64" zoomScale="110" zoomScaleNormal="110" zoomScalePageLayoutView="100" workbookViewId="0">
      <selection pane="topLeft" activeCell="D36" activeCellId="0" sqref="D36"/>
    </sheetView>
  </sheetViews>
  <sheetFormatPr defaultRowHeight="12.8"/>
  <cols>
    <col collapsed="false" hidden="false" max="1" min="1" style="0" width="27.8367346938776"/>
    <col collapsed="false" hidden="false" max="2" min="2" style="0" width="13.5"/>
    <col collapsed="false" hidden="false" max="3" min="3" style="0" width="16.0255102040816"/>
    <col collapsed="false" hidden="false" max="4" min="4" style="0" width="10.3877551020408"/>
    <col collapsed="false" hidden="false" max="5" min="5" style="0" width="16.7908163265306"/>
    <col collapsed="false" hidden="false" max="6" min="6" style="0" width="8.8265306122449"/>
    <col collapsed="false" hidden="false" max="7" min="7" style="0" width="13.2040816326531"/>
    <col collapsed="false" hidden="false" max="9" min="8" style="0" width="17.5663265306122"/>
    <col collapsed="false" hidden="false" max="10" min="10" style="0" width="10.25"/>
    <col collapsed="false" hidden="false" max="1025" min="11" style="0" width="8.8265306122449"/>
  </cols>
  <sheetData>
    <row r="1" customFormat="false" ht="12.8" hidden="false" customHeight="false" outlineLevel="0" collapsed="false">
      <c r="A1" s="5" t="s">
        <v>412</v>
      </c>
      <c r="B1" s="1"/>
    </row>
    <row r="2" customFormat="false" ht="12.8" hidden="false" customHeight="false" outlineLevel="0" collapsed="false">
      <c r="A2" s="1"/>
      <c r="B2" s="1"/>
    </row>
    <row r="3" customFormat="false" ht="12.8" hidden="false" customHeight="false" outlineLevel="0" collapsed="false">
      <c r="A3" s="401"/>
      <c r="B3" s="314" t="s">
        <v>153</v>
      </c>
      <c r="C3" s="0" t="s">
        <v>413</v>
      </c>
    </row>
    <row r="4" customFormat="false" ht="23.85" hidden="false" customHeight="false" outlineLevel="0" collapsed="false">
      <c r="A4" s="402"/>
      <c r="B4" s="361" t="s">
        <v>414</v>
      </c>
      <c r="C4" s="0" t="s">
        <v>415</v>
      </c>
      <c r="D4" s="0" t="s">
        <v>218</v>
      </c>
      <c r="E4" s="0" t="s">
        <v>416</v>
      </c>
      <c r="F4" s="0" t="s">
        <v>417</v>
      </c>
      <c r="G4" s="313" t="s">
        <v>418</v>
      </c>
      <c r="H4" s="313"/>
      <c r="I4" s="0" t="s">
        <v>419</v>
      </c>
      <c r="J4" s="0" t="s">
        <v>218</v>
      </c>
      <c r="K4" s="0" t="s">
        <v>420</v>
      </c>
    </row>
    <row r="5" customFormat="false" ht="12.75" hidden="false" customHeight="true" outlineLevel="0" collapsed="false">
      <c r="A5" s="396" t="s">
        <v>237</v>
      </c>
      <c r="B5" s="397" t="n">
        <v>1980733</v>
      </c>
      <c r="C5" s="0" t="s">
        <v>237</v>
      </c>
      <c r="D5" s="73" t="n">
        <f aca="false">SUM(D6:D37)</f>
        <v>5327700</v>
      </c>
      <c r="E5" s="73" t="n">
        <f aca="false">B5*1000/D5</f>
        <v>371.78013026259</v>
      </c>
      <c r="F5" s="73" t="n">
        <f aca="false">E5+'Table 1.19 AJC'!E4</f>
        <v>828.82538431218</v>
      </c>
      <c r="G5" s="403" t="n">
        <f aca="false">'Annex C AJC'!P4-F5</f>
        <v>2128.70150346303</v>
      </c>
      <c r="H5" s="403"/>
      <c r="I5" s="404" t="s">
        <v>250</v>
      </c>
      <c r="J5" s="405" t="n">
        <v>88050</v>
      </c>
      <c r="K5" s="73" t="n">
        <v>477.751277683135</v>
      </c>
    </row>
    <row r="6" customFormat="false" ht="12.75" hidden="false" customHeight="true" outlineLevel="0" collapsed="false">
      <c r="A6" s="376" t="s">
        <v>221</v>
      </c>
      <c r="B6" s="96" t="n">
        <v>102739</v>
      </c>
      <c r="C6" s="404" t="s">
        <v>221</v>
      </c>
      <c r="D6" s="405" t="n">
        <v>227130</v>
      </c>
      <c r="E6" s="73" t="n">
        <f aca="false">B6*1000/D6</f>
        <v>452.33566679875</v>
      </c>
      <c r="F6" s="73" t="n">
        <f aca="false">E6+'Table 1.19 AJC'!E5</f>
        <v>1231.99489279267</v>
      </c>
      <c r="G6" s="403" t="n">
        <f aca="false">'Annex C AJC'!P5-F6</f>
        <v>1171.13799342116</v>
      </c>
      <c r="H6" s="403"/>
      <c r="I6" s="404" t="s">
        <v>226</v>
      </c>
      <c r="J6" s="405" t="n">
        <v>147750</v>
      </c>
      <c r="K6" s="73" t="n">
        <v>454.030456852792</v>
      </c>
    </row>
    <row r="7" customFormat="false" ht="12.75" hidden="false" customHeight="true" outlineLevel="0" collapsed="false">
      <c r="A7" s="376" t="s">
        <v>223</v>
      </c>
      <c r="B7" s="96" t="n">
        <v>113348</v>
      </c>
      <c r="C7" s="404" t="s">
        <v>223</v>
      </c>
      <c r="D7" s="405" t="n">
        <v>257740</v>
      </c>
      <c r="E7" s="73" t="n">
        <f aca="false">B7*1000/D7</f>
        <v>439.776518972608</v>
      </c>
      <c r="F7" s="73" t="n">
        <f aca="false">E7+'Table 1.19 AJC'!E6</f>
        <v>746.081322262745</v>
      </c>
      <c r="G7" s="403" t="n">
        <f aca="false">'Annex C AJC'!P6-F7</f>
        <v>1672.14640974461</v>
      </c>
      <c r="H7" s="403"/>
      <c r="I7" s="404" t="s">
        <v>221</v>
      </c>
      <c r="J7" s="405" t="n">
        <v>227130</v>
      </c>
      <c r="K7" s="73" t="n">
        <v>452.33566679875</v>
      </c>
    </row>
    <row r="8" customFormat="false" ht="12.75" hidden="false" customHeight="true" outlineLevel="0" collapsed="false">
      <c r="A8" s="376" t="s">
        <v>229</v>
      </c>
      <c r="B8" s="96" t="n">
        <v>41368</v>
      </c>
      <c r="C8" s="404" t="s">
        <v>229</v>
      </c>
      <c r="D8" s="405" t="n">
        <v>116240</v>
      </c>
      <c r="E8" s="73" t="n">
        <f aca="false">B8*1000/D8</f>
        <v>355.884377150723</v>
      </c>
      <c r="F8" s="73" t="n">
        <f aca="false">E8+'Table 1.19 AJC'!E7</f>
        <v>577.529249827942</v>
      </c>
      <c r="G8" s="403" t="n">
        <f aca="false">'Annex C AJC'!P7-F8</f>
        <v>2079.56952790889</v>
      </c>
      <c r="H8" s="403"/>
      <c r="I8" s="404" t="s">
        <v>242</v>
      </c>
      <c r="J8" s="405" t="n">
        <v>91500</v>
      </c>
      <c r="K8" s="73" t="n">
        <v>446.918032786885</v>
      </c>
    </row>
    <row r="9" customFormat="false" ht="12.75" hidden="false" customHeight="true" outlineLevel="0" collapsed="false">
      <c r="A9" s="376" t="s">
        <v>250</v>
      </c>
      <c r="B9" s="96" t="n">
        <v>42066</v>
      </c>
      <c r="C9" s="404" t="s">
        <v>250</v>
      </c>
      <c r="D9" s="405" t="n">
        <v>88050</v>
      </c>
      <c r="E9" s="73" t="n">
        <f aca="false">B9*1000/D9</f>
        <v>477.751277683135</v>
      </c>
      <c r="F9" s="73" t="n">
        <f aca="false">E9+'Table 1.19 AJC'!E8</f>
        <v>801.340147643384</v>
      </c>
      <c r="G9" s="403" t="n">
        <f aca="false">'Annex C AJC'!P8-F9</f>
        <v>2740.65439425559</v>
      </c>
      <c r="H9" s="403"/>
      <c r="I9" s="404" t="s">
        <v>236</v>
      </c>
      <c r="J9" s="405" t="n">
        <v>105860</v>
      </c>
      <c r="K9" s="73" t="n">
        <v>444.917815983374</v>
      </c>
    </row>
    <row r="10" customFormat="false" ht="12.75" hidden="false" customHeight="true" outlineLevel="0" collapsed="false">
      <c r="A10" s="376" t="s">
        <v>233</v>
      </c>
      <c r="B10" s="96" t="n">
        <v>18113</v>
      </c>
      <c r="C10" s="404" t="s">
        <v>233</v>
      </c>
      <c r="D10" s="405" t="n">
        <v>51280</v>
      </c>
      <c r="E10" s="73" t="n">
        <f aca="false">B10*1000/D10</f>
        <v>353.217628705148</v>
      </c>
      <c r="F10" s="73" t="n">
        <f aca="false">E10+'Table 1.19 AJC'!E9</f>
        <v>584.730889235569</v>
      </c>
      <c r="G10" s="403" t="n">
        <f aca="false">'Annex C AJC'!P9-F10</f>
        <v>2393.33433054152</v>
      </c>
      <c r="H10" s="403"/>
      <c r="I10" s="404" t="s">
        <v>223</v>
      </c>
      <c r="J10" s="405" t="n">
        <v>257740</v>
      </c>
      <c r="K10" s="73" t="n">
        <v>439.776518972608</v>
      </c>
    </row>
    <row r="11" customFormat="false" ht="12.75" hidden="false" customHeight="true" outlineLevel="0" collapsed="false">
      <c r="A11" s="376" t="s">
        <v>245</v>
      </c>
      <c r="B11" s="96" t="n">
        <v>54824</v>
      </c>
      <c r="C11" s="404" t="s">
        <v>245</v>
      </c>
      <c r="D11" s="405" t="n">
        <v>150270</v>
      </c>
      <c r="E11" s="73" t="n">
        <f aca="false">B11*1000/D11</f>
        <v>364.836627404006</v>
      </c>
      <c r="F11" s="73" t="n">
        <f aca="false">E11+'Table 1.19 AJC'!E10</f>
        <v>661.296333266786</v>
      </c>
      <c r="G11" s="403" t="n">
        <f aca="false">'Annex C AJC'!P10-F11</f>
        <v>2377.54708191921</v>
      </c>
      <c r="H11" s="403"/>
      <c r="I11" s="404" t="s">
        <v>240</v>
      </c>
      <c r="J11" s="405" t="n">
        <v>91260</v>
      </c>
      <c r="K11" s="73" t="n">
        <v>439.644970414201</v>
      </c>
    </row>
    <row r="12" customFormat="false" ht="12.75" hidden="false" customHeight="true" outlineLevel="0" collapsed="false">
      <c r="A12" s="376" t="s">
        <v>241</v>
      </c>
      <c r="B12" s="96" t="n">
        <v>46482</v>
      </c>
      <c r="C12" s="404" t="s">
        <v>241</v>
      </c>
      <c r="D12" s="405" t="n">
        <v>148170</v>
      </c>
      <c r="E12" s="73" t="n">
        <f aca="false">B12*1000/D12</f>
        <v>313.707228183843</v>
      </c>
      <c r="F12" s="73" t="n">
        <f aca="false">E12+'Table 1.19 AJC'!E11</f>
        <v>677.822771141257</v>
      </c>
      <c r="G12" s="403" t="n">
        <f aca="false">'Annex C AJC'!P11-F12</f>
        <v>2529.80991853997</v>
      </c>
      <c r="H12" s="403"/>
      <c r="I12" s="404" t="s">
        <v>222</v>
      </c>
      <c r="J12" s="405" t="n">
        <v>487500</v>
      </c>
      <c r="K12" s="73" t="n">
        <v>426.843076923077</v>
      </c>
    </row>
    <row r="13" customFormat="false" ht="12.75" hidden="false" customHeight="true" outlineLevel="0" collapsed="false">
      <c r="A13" s="376" t="s">
        <v>239</v>
      </c>
      <c r="B13" s="96" t="n">
        <v>39636</v>
      </c>
      <c r="C13" s="404" t="s">
        <v>239</v>
      </c>
      <c r="D13" s="405" t="n">
        <v>122440</v>
      </c>
      <c r="E13" s="73" t="n">
        <f aca="false">B13*1000/D13</f>
        <v>323.717739300882</v>
      </c>
      <c r="F13" s="73" t="n">
        <f aca="false">E13+'Table 1.19 AJC'!E12</f>
        <v>556.860503103561</v>
      </c>
      <c r="G13" s="403" t="n">
        <f aca="false">'Annex C AJC'!P12-F13</f>
        <v>2362.17436354332</v>
      </c>
      <c r="H13" s="403"/>
      <c r="I13" s="404" t="s">
        <v>246</v>
      </c>
      <c r="J13" s="405" t="n">
        <v>232950</v>
      </c>
      <c r="K13" s="73" t="n">
        <v>425.207125992702</v>
      </c>
    </row>
    <row r="14" customFormat="false" ht="12.75" hidden="false" customHeight="true" outlineLevel="0" collapsed="false">
      <c r="A14" s="376" t="s">
        <v>236</v>
      </c>
      <c r="B14" s="96" t="n">
        <v>47099</v>
      </c>
      <c r="C14" s="404" t="s">
        <v>236</v>
      </c>
      <c r="D14" s="405" t="n">
        <v>105860</v>
      </c>
      <c r="E14" s="73" t="n">
        <f aca="false">B14*1000/D14</f>
        <v>444.917815983374</v>
      </c>
      <c r="F14" s="73" t="n">
        <f aca="false">E14+'Table 1.19 AJC'!E13</f>
        <v>661.09956546382</v>
      </c>
      <c r="G14" s="403" t="n">
        <f aca="false">'Annex C AJC'!P13-F14</f>
        <v>2066.74462883243</v>
      </c>
      <c r="H14" s="403"/>
      <c r="I14" s="404" t="s">
        <v>230</v>
      </c>
      <c r="J14" s="405" t="n">
        <v>101360</v>
      </c>
      <c r="K14" s="73" t="n">
        <v>410.142067876875</v>
      </c>
    </row>
    <row r="15" customFormat="false" ht="12.75" hidden="false" customHeight="true" outlineLevel="0" collapsed="false">
      <c r="A15" s="376" t="s">
        <v>230</v>
      </c>
      <c r="B15" s="96" t="n">
        <v>41572</v>
      </c>
      <c r="C15" s="404" t="s">
        <v>230</v>
      </c>
      <c r="D15" s="405" t="n">
        <v>101360</v>
      </c>
      <c r="E15" s="73" t="n">
        <f aca="false">B15*1000/D15</f>
        <v>410.142067876875</v>
      </c>
      <c r="F15" s="73" t="n">
        <f aca="false">E15+'Table 1.19 AJC'!E14</f>
        <v>638.378058405683</v>
      </c>
      <c r="G15" s="403" t="n">
        <f aca="false">'Annex C AJC'!P14-F15</f>
        <v>1915.93453562837</v>
      </c>
      <c r="H15" s="403"/>
      <c r="I15" s="404" t="s">
        <v>234</v>
      </c>
      <c r="J15" s="405" t="n">
        <v>112850</v>
      </c>
      <c r="K15" s="73" t="n">
        <v>401.231723526805</v>
      </c>
    </row>
    <row r="16" customFormat="false" ht="12.75" hidden="false" customHeight="true" outlineLevel="0" collapsed="false">
      <c r="A16" s="376" t="s">
        <v>242</v>
      </c>
      <c r="B16" s="96" t="n">
        <v>40893</v>
      </c>
      <c r="C16" s="404" t="s">
        <v>242</v>
      </c>
      <c r="D16" s="405" t="n">
        <v>91500</v>
      </c>
      <c r="E16" s="73" t="n">
        <f aca="false">B16*1000/D16</f>
        <v>446.918032786885</v>
      </c>
      <c r="F16" s="73" t="n">
        <f aca="false">E16+'Table 1.19 AJC'!E15</f>
        <v>599.092896174863</v>
      </c>
      <c r="G16" s="403" t="n">
        <f aca="false">'Annex C AJC'!P15-F16</f>
        <v>2176.62660567982</v>
      </c>
      <c r="H16" s="403"/>
      <c r="I16" s="404" t="s">
        <v>235</v>
      </c>
      <c r="J16" s="405" t="n">
        <v>113870</v>
      </c>
      <c r="K16" s="73" t="n">
        <v>397.303943093001</v>
      </c>
    </row>
    <row r="17" customFormat="false" ht="12.75" hidden="false" customHeight="true" outlineLevel="0" collapsed="false">
      <c r="A17" s="376" t="s">
        <v>222</v>
      </c>
      <c r="B17" s="96" t="n">
        <v>208086</v>
      </c>
      <c r="C17" s="404" t="s">
        <v>222</v>
      </c>
      <c r="D17" s="405" t="n">
        <v>487500</v>
      </c>
      <c r="E17" s="73" t="n">
        <f aca="false">B17*1000/D17</f>
        <v>426.843076923077</v>
      </c>
      <c r="F17" s="73" t="n">
        <f aca="false">E17+'Table 1.19 AJC'!E16</f>
        <v>1113.26358974359</v>
      </c>
      <c r="G17" s="403" t="n">
        <f aca="false">'Annex C AJC'!P16-F17</f>
        <v>1789.6499562179</v>
      </c>
      <c r="H17" s="403"/>
      <c r="I17" s="404" t="s">
        <v>228</v>
      </c>
      <c r="J17" s="405" t="n">
        <v>84700</v>
      </c>
      <c r="K17" s="73" t="n">
        <v>393.896103896104</v>
      </c>
    </row>
    <row r="18" customFormat="false" ht="12.75" hidden="false" customHeight="true" outlineLevel="0" collapsed="false">
      <c r="A18" s="376" t="s">
        <v>253</v>
      </c>
      <c r="B18" s="96" t="n">
        <v>9056</v>
      </c>
      <c r="C18" s="404" t="s">
        <v>253</v>
      </c>
      <c r="D18" s="405" t="n">
        <v>27400</v>
      </c>
      <c r="E18" s="73" t="n">
        <f aca="false">B18*1000/D18</f>
        <v>330.510948905109</v>
      </c>
      <c r="F18" s="73" t="n">
        <f aca="false">E18+'Table 1.19 AJC'!E17</f>
        <v>566.824817518248</v>
      </c>
      <c r="G18" s="403" t="n">
        <f aca="false">'Annex C AJC'!P17-F18</f>
        <v>4576.6273328366</v>
      </c>
      <c r="H18" s="403"/>
      <c r="I18" s="0" t="s">
        <v>237</v>
      </c>
      <c r="J18" s="73" t="n">
        <v>5327700</v>
      </c>
      <c r="L18" s="73" t="n">
        <v>371.78013026259</v>
      </c>
    </row>
    <row r="19" customFormat="false" ht="12.75" hidden="false" customHeight="true" outlineLevel="0" collapsed="false">
      <c r="A19" s="376" t="s">
        <v>231</v>
      </c>
      <c r="B19" s="96" t="n">
        <v>51913</v>
      </c>
      <c r="C19" s="404" t="s">
        <v>231</v>
      </c>
      <c r="D19" s="405" t="n">
        <v>157140</v>
      </c>
      <c r="E19" s="73" t="n">
        <f aca="false">B19*1000/D19</f>
        <v>330.361461117475</v>
      </c>
      <c r="F19" s="73" t="n">
        <f aca="false">E19+'Table 1.19 AJC'!E18</f>
        <v>764.948453608247</v>
      </c>
      <c r="G19" s="403" t="n">
        <f aca="false">'Annex C AJC'!P18-F19</f>
        <v>1961.76719708833</v>
      </c>
      <c r="H19" s="403"/>
      <c r="I19" s="404" t="s">
        <v>225</v>
      </c>
      <c r="J19" s="405" t="n">
        <v>94350</v>
      </c>
      <c r="K19" s="73" t="n">
        <v>365.935347111818</v>
      </c>
    </row>
    <row r="20" customFormat="false" ht="12.75" hidden="false" customHeight="true" outlineLevel="0" collapsed="false">
      <c r="A20" s="376" t="s">
        <v>227</v>
      </c>
      <c r="B20" s="96" t="n">
        <v>131340</v>
      </c>
      <c r="C20" s="404" t="s">
        <v>227</v>
      </c>
      <c r="D20" s="405" t="n">
        <v>366910</v>
      </c>
      <c r="E20" s="73" t="n">
        <f aca="false">B20*1000/D20</f>
        <v>357.962443105939</v>
      </c>
      <c r="F20" s="73" t="n">
        <f aca="false">E20+'Table 1.19 AJC'!E19</f>
        <v>755.378703224224</v>
      </c>
      <c r="G20" s="403" t="n">
        <f aca="false">'Annex C AJC'!P19-F20</f>
        <v>1961.12753361735</v>
      </c>
      <c r="H20" s="403"/>
      <c r="I20" s="404" t="s">
        <v>232</v>
      </c>
      <c r="J20" s="405" t="n">
        <v>173900</v>
      </c>
      <c r="K20" s="73" t="n">
        <v>365.186889016676</v>
      </c>
    </row>
    <row r="21" customFormat="false" ht="12.75" hidden="false" customHeight="true" outlineLevel="0" collapsed="false">
      <c r="A21" s="376" t="s">
        <v>247</v>
      </c>
      <c r="B21" s="96" t="n">
        <v>182087</v>
      </c>
      <c r="C21" s="404" t="s">
        <v>247</v>
      </c>
      <c r="D21" s="405" t="n">
        <v>596550</v>
      </c>
      <c r="E21" s="73" t="n">
        <f aca="false">B21*1000/D21</f>
        <v>305.233425530132</v>
      </c>
      <c r="F21" s="73" t="n">
        <f aca="false">E21+'Table 1.19 AJC'!E20</f>
        <v>864.562903360992</v>
      </c>
      <c r="G21" s="403" t="n">
        <f aca="false">'Annex C AJC'!P20-F21</f>
        <v>2830.98982926619</v>
      </c>
      <c r="H21" s="403"/>
      <c r="I21" s="404" t="s">
        <v>245</v>
      </c>
      <c r="J21" s="405" t="n">
        <v>150270</v>
      </c>
      <c r="K21" s="73" t="n">
        <v>364.836627404006</v>
      </c>
    </row>
    <row r="22" customFormat="false" ht="12.75" hidden="false" customHeight="true" outlineLevel="0" collapsed="false">
      <c r="A22" s="376" t="s">
        <v>246</v>
      </c>
      <c r="B22" s="96" t="n">
        <v>99052</v>
      </c>
      <c r="C22" s="404" t="s">
        <v>246</v>
      </c>
      <c r="D22" s="405" t="n">
        <v>232950</v>
      </c>
      <c r="E22" s="73" t="n">
        <f aca="false">B22*1000/D22</f>
        <v>425.207125992702</v>
      </c>
      <c r="F22" s="73" t="n">
        <f aca="false">E22+'Table 1.19 AJC'!E21</f>
        <v>915.243614509551</v>
      </c>
      <c r="G22" s="403" t="n">
        <f aca="false">'Annex C AJC'!P21-F22</f>
        <v>2032.87390554912</v>
      </c>
      <c r="H22" s="403"/>
      <c r="I22" s="404" t="s">
        <v>227</v>
      </c>
      <c r="J22" s="405" t="n">
        <v>366910</v>
      </c>
      <c r="K22" s="73" t="n">
        <v>357.962443105939</v>
      </c>
    </row>
    <row r="23" customFormat="false" ht="12.75" hidden="false" customHeight="true" outlineLevel="0" collapsed="false">
      <c r="A23" s="376" t="s">
        <v>248</v>
      </c>
      <c r="B23" s="96" t="n">
        <v>26492</v>
      </c>
      <c r="C23" s="404" t="s">
        <v>248</v>
      </c>
      <c r="D23" s="405" t="n">
        <v>80310</v>
      </c>
      <c r="E23" s="73" t="n">
        <f aca="false">B23*1000/D23</f>
        <v>329.871746980451</v>
      </c>
      <c r="F23" s="73" t="n">
        <f aca="false">E23+'Table 1.19 AJC'!E22</f>
        <v>589.72730668659</v>
      </c>
      <c r="G23" s="403" t="n">
        <f aca="false">'Annex C AJC'!P22-F23</f>
        <v>2813.50787760494</v>
      </c>
      <c r="H23" s="403"/>
      <c r="I23" s="404" t="s">
        <v>251</v>
      </c>
      <c r="J23" s="405" t="n">
        <v>23200</v>
      </c>
      <c r="K23" s="73" t="n">
        <v>357.068965517241</v>
      </c>
    </row>
    <row r="24" customFormat="false" ht="12.75" hidden="false" customHeight="true" outlineLevel="0" collapsed="false">
      <c r="A24" s="376" t="s">
        <v>228</v>
      </c>
      <c r="B24" s="96" t="n">
        <v>33363</v>
      </c>
      <c r="C24" s="404" t="s">
        <v>228</v>
      </c>
      <c r="D24" s="405" t="n">
        <v>84700</v>
      </c>
      <c r="E24" s="73" t="n">
        <f aca="false">B24*1000/D24</f>
        <v>393.896103896104</v>
      </c>
      <c r="F24" s="73" t="n">
        <f aca="false">E24+'Table 1.19 AJC'!E23</f>
        <v>708.713105076741</v>
      </c>
      <c r="G24" s="403" t="n">
        <f aca="false">'Annex C AJC'!P23-F24</f>
        <v>2138.59494531423</v>
      </c>
      <c r="H24" s="403"/>
      <c r="I24" s="404" t="s">
        <v>229</v>
      </c>
      <c r="J24" s="405" t="n">
        <v>116240</v>
      </c>
      <c r="K24" s="73" t="n">
        <v>355.884377150723</v>
      </c>
    </row>
    <row r="25" customFormat="false" ht="12.75" hidden="false" customHeight="true" outlineLevel="0" collapsed="false">
      <c r="A25" s="376" t="s">
        <v>225</v>
      </c>
      <c r="B25" s="96" t="n">
        <v>34526</v>
      </c>
      <c r="C25" s="404" t="s">
        <v>225</v>
      </c>
      <c r="D25" s="405" t="n">
        <v>94350</v>
      </c>
      <c r="E25" s="73" t="n">
        <f aca="false">B25*1000/D25</f>
        <v>365.935347111818</v>
      </c>
      <c r="F25" s="73" t="n">
        <f aca="false">E25+'Table 1.19 AJC'!E24</f>
        <v>690.980392156863</v>
      </c>
      <c r="G25" s="403" t="n">
        <f aca="false">'Annex C AJC'!P24-F25</f>
        <v>1725.03147512441</v>
      </c>
      <c r="H25" s="403"/>
      <c r="I25" s="404" t="s">
        <v>233</v>
      </c>
      <c r="J25" s="405" t="n">
        <v>51280</v>
      </c>
      <c r="K25" s="73" t="n">
        <v>353.217628705148</v>
      </c>
    </row>
    <row r="26" customFormat="false" ht="12.75" hidden="false" customHeight="true" outlineLevel="0" collapsed="false">
      <c r="A26" s="376" t="s">
        <v>244</v>
      </c>
      <c r="B26" s="96" t="n">
        <v>45756</v>
      </c>
      <c r="C26" s="404" t="s">
        <v>244</v>
      </c>
      <c r="D26" s="405" t="n">
        <v>136920</v>
      </c>
      <c r="E26" s="73" t="n">
        <f aca="false">B26*1000/D26</f>
        <v>334.180543382997</v>
      </c>
      <c r="F26" s="73" t="n">
        <f aca="false">E26+'Table 1.19 AJC'!E25</f>
        <v>603.995033596261</v>
      </c>
      <c r="G26" s="403" t="n">
        <f aca="false">'Annex C AJC'!P25-F26</f>
        <v>2480.46507804543</v>
      </c>
      <c r="H26" s="403"/>
      <c r="I26" s="404" t="s">
        <v>252</v>
      </c>
      <c r="J26" s="405" t="n">
        <v>21570</v>
      </c>
      <c r="K26" s="73" t="n">
        <v>352.526657394529</v>
      </c>
    </row>
    <row r="27" customFormat="false" ht="12.75" hidden="false" customHeight="true" outlineLevel="0" collapsed="false">
      <c r="A27" s="376" t="s">
        <v>238</v>
      </c>
      <c r="B27" s="96" t="n">
        <v>97811</v>
      </c>
      <c r="C27" s="404" t="s">
        <v>238</v>
      </c>
      <c r="D27" s="405" t="n">
        <v>337730</v>
      </c>
      <c r="E27" s="73" t="n">
        <f aca="false">B27*1000/D27</f>
        <v>289.613004471027</v>
      </c>
      <c r="F27" s="73" t="n">
        <f aca="false">E27+'Table 1.19 AJC'!E26</f>
        <v>612.886033221804</v>
      </c>
      <c r="G27" s="403" t="n">
        <f aca="false">'Annex C AJC'!P26-F27</f>
        <v>2179.33741639482</v>
      </c>
      <c r="H27" s="403"/>
      <c r="I27" s="404" t="s">
        <v>243</v>
      </c>
      <c r="J27" s="405" t="n">
        <v>314850</v>
      </c>
      <c r="K27" s="73" t="n">
        <v>343.8621565825</v>
      </c>
    </row>
    <row r="28" customFormat="false" ht="12.75" hidden="false" customHeight="true" outlineLevel="0" collapsed="false">
      <c r="A28" s="376" t="s">
        <v>252</v>
      </c>
      <c r="B28" s="96" t="n">
        <v>7604</v>
      </c>
      <c r="C28" s="404" t="s">
        <v>252</v>
      </c>
      <c r="D28" s="405" t="n">
        <v>21570</v>
      </c>
      <c r="E28" s="73" t="n">
        <f aca="false">B28*1000/D28</f>
        <v>352.526657394529</v>
      </c>
      <c r="F28" s="73" t="n">
        <f aca="false">E28+'Table 1.19 AJC'!E27</f>
        <v>761.752433936022</v>
      </c>
      <c r="G28" s="403" t="n">
        <f aca="false">'Annex C AJC'!P27-F28</f>
        <v>4393.5839736314</v>
      </c>
      <c r="H28" s="403"/>
      <c r="I28" s="404" t="s">
        <v>244</v>
      </c>
      <c r="J28" s="405" t="n">
        <v>136920</v>
      </c>
      <c r="K28" s="73" t="n">
        <v>334.180543382997</v>
      </c>
    </row>
    <row r="29" customFormat="false" ht="12.75" hidden="false" customHeight="true" outlineLevel="0" collapsed="false">
      <c r="A29" s="376" t="s">
        <v>226</v>
      </c>
      <c r="B29" s="96" t="n">
        <v>67083</v>
      </c>
      <c r="C29" s="404" t="s">
        <v>226</v>
      </c>
      <c r="D29" s="405" t="n">
        <v>147750</v>
      </c>
      <c r="E29" s="73" t="n">
        <f aca="false">B29*1000/D29</f>
        <v>454.030456852792</v>
      </c>
      <c r="F29" s="73" t="n">
        <f aca="false">E29+'Table 1.19 AJC'!E28</f>
        <v>798.720812182741</v>
      </c>
      <c r="G29" s="403" t="n">
        <f aca="false">'Annex C AJC'!P28-F29</f>
        <v>1770.69757631763</v>
      </c>
      <c r="H29" s="403"/>
      <c r="I29" s="404" t="s">
        <v>224</v>
      </c>
      <c r="J29" s="405" t="n">
        <v>176140</v>
      </c>
      <c r="K29" s="73" t="n">
        <v>331.225161803111</v>
      </c>
    </row>
    <row r="30" customFormat="false" ht="12.75" hidden="false" customHeight="true" outlineLevel="0" collapsed="false">
      <c r="A30" s="376" t="s">
        <v>232</v>
      </c>
      <c r="B30" s="96" t="n">
        <v>63506</v>
      </c>
      <c r="C30" s="404" t="s">
        <v>232</v>
      </c>
      <c r="D30" s="405" t="n">
        <v>173900</v>
      </c>
      <c r="E30" s="73" t="n">
        <f aca="false">B30*1000/D30</f>
        <v>365.186889016676</v>
      </c>
      <c r="F30" s="73" t="n">
        <f aca="false">E30+'Table 1.19 AJC'!E29</f>
        <v>927.055779183439</v>
      </c>
      <c r="G30" s="403" t="n">
        <f aca="false">'Annex C AJC'!P29-F30</f>
        <v>1925.58959468395</v>
      </c>
      <c r="H30" s="403"/>
      <c r="I30" s="404" t="s">
        <v>421</v>
      </c>
      <c r="J30" s="405" t="n">
        <v>27400</v>
      </c>
      <c r="K30" s="73" t="n">
        <v>330.510948905109</v>
      </c>
    </row>
    <row r="31" customFormat="false" ht="12.75" hidden="false" customHeight="true" outlineLevel="0" collapsed="false">
      <c r="A31" s="376" t="s">
        <v>235</v>
      </c>
      <c r="B31" s="96" t="n">
        <v>45241</v>
      </c>
      <c r="C31" s="404" t="s">
        <v>235</v>
      </c>
      <c r="D31" s="405" t="n">
        <v>113870</v>
      </c>
      <c r="E31" s="73" t="n">
        <f aca="false">B31*1000/D31</f>
        <v>397.303943093001</v>
      </c>
      <c r="F31" s="73" t="n">
        <f aca="false">E31+'Table 1.19 AJC'!E30</f>
        <v>647.615702116449</v>
      </c>
      <c r="G31" s="403" t="n">
        <f aca="false">'Annex C AJC'!P30-F31</f>
        <v>2141.55941719779</v>
      </c>
      <c r="H31" s="403"/>
      <c r="I31" s="404" t="s">
        <v>231</v>
      </c>
      <c r="J31" s="405" t="n">
        <v>157140</v>
      </c>
      <c r="K31" s="73" t="n">
        <v>330.361461117475</v>
      </c>
    </row>
    <row r="32" customFormat="false" ht="12.75" hidden="false" customHeight="true" outlineLevel="0" collapsed="false">
      <c r="A32" s="376" t="s">
        <v>251</v>
      </c>
      <c r="B32" s="96" t="n">
        <v>8284</v>
      </c>
      <c r="C32" s="404" t="s">
        <v>251</v>
      </c>
      <c r="D32" s="405" t="n">
        <v>23200</v>
      </c>
      <c r="E32" s="73" t="n">
        <f aca="false">B32*1000/D32</f>
        <v>357.068965517241</v>
      </c>
      <c r="F32" s="73" t="n">
        <f aca="false">E32+'Table 1.19 AJC'!E31</f>
        <v>1054.35344827586</v>
      </c>
      <c r="G32" s="403" t="n">
        <f aca="false">'Annex C AJC'!P31-F32</f>
        <v>5946.30366261111</v>
      </c>
      <c r="H32" s="403"/>
      <c r="I32" s="404" t="s">
        <v>248</v>
      </c>
      <c r="J32" s="405" t="n">
        <v>80310</v>
      </c>
      <c r="K32" s="73" t="n">
        <v>329.871746980451</v>
      </c>
    </row>
    <row r="33" customFormat="false" ht="12.75" hidden="false" customHeight="true" outlineLevel="0" collapsed="false">
      <c r="A33" s="376" t="s">
        <v>234</v>
      </c>
      <c r="B33" s="96" t="n">
        <v>45279</v>
      </c>
      <c r="C33" s="404" t="s">
        <v>234</v>
      </c>
      <c r="D33" s="405" t="n">
        <v>112850</v>
      </c>
      <c r="E33" s="73" t="n">
        <f aca="false">B33*1000/D33</f>
        <v>401.231723526805</v>
      </c>
      <c r="F33" s="73" t="n">
        <f aca="false">E33+'Table 1.19 AJC'!E32</f>
        <v>752.512184315463</v>
      </c>
      <c r="G33" s="403" t="n">
        <f aca="false">'Annex C AJC'!P32-F33</f>
        <v>2110.14588287954</v>
      </c>
      <c r="H33" s="403"/>
      <c r="I33" s="404" t="s">
        <v>249</v>
      </c>
      <c r="J33" s="405" t="n">
        <v>89810</v>
      </c>
      <c r="K33" s="73" t="n">
        <v>327.190735998218</v>
      </c>
    </row>
    <row r="34" customFormat="false" ht="12.75" hidden="false" customHeight="true" outlineLevel="0" collapsed="false">
      <c r="A34" s="376" t="s">
        <v>243</v>
      </c>
      <c r="B34" s="96" t="n">
        <v>108265</v>
      </c>
      <c r="C34" s="404" t="s">
        <v>243</v>
      </c>
      <c r="D34" s="405" t="n">
        <v>314850</v>
      </c>
      <c r="E34" s="73" t="n">
        <f aca="false">B34*1000/D34</f>
        <v>343.8621565825</v>
      </c>
      <c r="F34" s="73" t="n">
        <f aca="false">E34+'Table 1.19 AJC'!E33</f>
        <v>1211.65316817532</v>
      </c>
      <c r="G34" s="403" t="n">
        <f aca="false">'Annex C AJC'!P33-F34</f>
        <v>1756.7236535278</v>
      </c>
      <c r="H34" s="403"/>
      <c r="I34" s="404" t="s">
        <v>239</v>
      </c>
      <c r="J34" s="405" t="n">
        <v>122440</v>
      </c>
      <c r="K34" s="73" t="n">
        <v>323.717739300882</v>
      </c>
    </row>
    <row r="35" customFormat="false" ht="12.75" hidden="false" customHeight="true" outlineLevel="0" collapsed="false">
      <c r="A35" s="376" t="s">
        <v>240</v>
      </c>
      <c r="B35" s="96" t="n">
        <v>40122</v>
      </c>
      <c r="C35" s="404" t="s">
        <v>240</v>
      </c>
      <c r="D35" s="405" t="n">
        <v>91260</v>
      </c>
      <c r="E35" s="73" t="n">
        <f aca="false">B35*1000/D35</f>
        <v>439.644970414201</v>
      </c>
      <c r="F35" s="73" t="n">
        <f aca="false">E35+'Table 1.19 AJC'!E34</f>
        <v>767.806267806268</v>
      </c>
      <c r="G35" s="403" t="n">
        <f aca="false">'Annex C AJC'!P34-F35</f>
        <v>2141.03873669678</v>
      </c>
      <c r="H35" s="403"/>
      <c r="I35" s="404" t="s">
        <v>241</v>
      </c>
      <c r="J35" s="405" t="n">
        <v>148170</v>
      </c>
      <c r="K35" s="73" t="n">
        <v>313.707228183843</v>
      </c>
    </row>
    <row r="36" customFormat="false" ht="12.75" hidden="false" customHeight="true" outlineLevel="0" collapsed="false">
      <c r="A36" s="376" t="s">
        <v>249</v>
      </c>
      <c r="B36" s="96" t="n">
        <v>29385</v>
      </c>
      <c r="C36" s="404" t="s">
        <v>249</v>
      </c>
      <c r="D36" s="405" t="n">
        <v>89810</v>
      </c>
      <c r="E36" s="73" t="n">
        <f aca="false">B36*1000/D36</f>
        <v>327.190735998218</v>
      </c>
      <c r="F36" s="73" t="n">
        <f aca="false">E36+'Table 1.19 AJC'!E35</f>
        <v>1130.98764057455</v>
      </c>
      <c r="G36" s="403" t="n">
        <f aca="false">'Annex C AJC'!P35-F36</f>
        <v>2298.91956660971</v>
      </c>
      <c r="H36" s="403"/>
      <c r="I36" s="404" t="s">
        <v>247</v>
      </c>
      <c r="J36" s="405" t="n">
        <v>596550</v>
      </c>
      <c r="K36" s="73" t="n">
        <v>305.233425530132</v>
      </c>
    </row>
    <row r="37" customFormat="false" ht="12.75" hidden="false" customHeight="true" outlineLevel="0" collapsed="false">
      <c r="A37" s="386" t="s">
        <v>224</v>
      </c>
      <c r="B37" s="135" t="n">
        <v>58342</v>
      </c>
      <c r="C37" s="404" t="s">
        <v>224</v>
      </c>
      <c r="D37" s="405" t="n">
        <v>176140</v>
      </c>
      <c r="E37" s="73" t="n">
        <f aca="false">B37*1000/D37</f>
        <v>331.225161803111</v>
      </c>
      <c r="F37" s="73" t="n">
        <f aca="false">E37+'Table 1.19 AJC'!E36</f>
        <v>793.056659475417</v>
      </c>
      <c r="G37" s="403" t="n">
        <f aca="false">'Annex C AJC'!P36-F37</f>
        <v>1732.24545453507</v>
      </c>
      <c r="H37" s="403"/>
      <c r="I37" s="404" t="s">
        <v>238</v>
      </c>
      <c r="J37" s="405" t="n">
        <v>337730</v>
      </c>
      <c r="K37" s="73" t="n">
        <v>289.613004471027</v>
      </c>
    </row>
    <row r="38" customFormat="false" ht="12.8" hidden="false" customHeight="false" outlineLevel="0" collapsed="false">
      <c r="A38" s="406"/>
      <c r="B38" s="132"/>
      <c r="E38" s="73" t="n">
        <f aca="false">MAX(E5:E37)-MIN(E5:E37)</f>
        <v>188.138273212107</v>
      </c>
      <c r="F38" s="73" t="n">
        <f aca="false">MAX(F5:F37)-MIN(F5:F37)</f>
        <v>675.134389689113</v>
      </c>
      <c r="G38" s="73" t="n">
        <f aca="false">MAX(G5:G37)-MIN(G5:G37)</f>
        <v>4775.16566918995</v>
      </c>
      <c r="H38" s="73"/>
    </row>
    <row r="39" customFormat="false" ht="36" hidden="false" customHeight="true" outlineLevel="0" collapsed="false">
      <c r="A39" s="254" t="s">
        <v>422</v>
      </c>
      <c r="B39" s="254"/>
      <c r="C39" s="254"/>
    </row>
    <row r="40" customFormat="false" ht="23.25" hidden="false" customHeight="true" outlineLevel="0" collapsed="false">
      <c r="A40" s="254" t="s">
        <v>423</v>
      </c>
      <c r="B40" s="254"/>
      <c r="C40" s="254"/>
      <c r="J40" s="313"/>
    </row>
    <row r="41" customFormat="false" ht="12.8" hidden="false" customHeight="false" outlineLevel="0" collapsed="false">
      <c r="A41" s="63" t="s">
        <v>424</v>
      </c>
      <c r="B41" s="1"/>
      <c r="C41" s="1"/>
      <c r="I41" s="376"/>
      <c r="J41" s="403"/>
    </row>
    <row r="42" customFormat="false" ht="12.8" hidden="false" customHeight="false" outlineLevel="0" collapsed="false">
      <c r="I42" s="376"/>
      <c r="J42" s="403"/>
    </row>
    <row r="43" customFormat="false" ht="12.8" hidden="false" customHeight="false" outlineLevel="0" collapsed="false">
      <c r="I43" s="376"/>
      <c r="J43" s="403"/>
    </row>
    <row r="44" customFormat="false" ht="12.8" hidden="false" customHeight="false" outlineLevel="0" collapsed="false">
      <c r="I44" s="376"/>
      <c r="J44" s="403"/>
    </row>
    <row r="45" customFormat="false" ht="12.8" hidden="false" customHeight="false" outlineLevel="0" collapsed="false">
      <c r="I45" s="376"/>
      <c r="J45" s="403"/>
    </row>
    <row r="46" customFormat="false" ht="12.8" hidden="false" customHeight="false" outlineLevel="0" collapsed="false">
      <c r="I46" s="376"/>
      <c r="J46" s="403"/>
    </row>
    <row r="47" customFormat="false" ht="12.8" hidden="false" customHeight="false" outlineLevel="0" collapsed="false">
      <c r="I47" s="376"/>
      <c r="J47" s="403"/>
    </row>
    <row r="48" customFormat="false" ht="12.8" hidden="false" customHeight="false" outlineLevel="0" collapsed="false">
      <c r="I48" s="376"/>
      <c r="J48" s="403"/>
    </row>
    <row r="49" customFormat="false" ht="12.8" hidden="false" customHeight="false" outlineLevel="0" collapsed="false">
      <c r="I49" s="376"/>
      <c r="J49" s="403"/>
    </row>
    <row r="50" customFormat="false" ht="12.8" hidden="false" customHeight="false" outlineLevel="0" collapsed="false">
      <c r="I50" s="376"/>
      <c r="J50" s="403"/>
    </row>
    <row r="51" customFormat="false" ht="12.8" hidden="false" customHeight="false" outlineLevel="0" collapsed="false">
      <c r="I51" s="376"/>
      <c r="J51" s="403"/>
    </row>
    <row r="52" customFormat="false" ht="12.8" hidden="false" customHeight="false" outlineLevel="0" collapsed="false">
      <c r="I52" s="376"/>
      <c r="J52" s="403"/>
    </row>
    <row r="53" customFormat="false" ht="12.8" hidden="false" customHeight="false" outlineLevel="0" collapsed="false">
      <c r="I53" s="376"/>
      <c r="J53" s="403"/>
    </row>
    <row r="54" customFormat="false" ht="12.8" hidden="false" customHeight="false" outlineLevel="0" collapsed="false">
      <c r="I54" s="376"/>
      <c r="J54" s="403"/>
    </row>
    <row r="55" customFormat="false" ht="12.8" hidden="false" customHeight="false" outlineLevel="0" collapsed="false">
      <c r="I55" s="376"/>
      <c r="J55" s="403"/>
    </row>
    <row r="56" customFormat="false" ht="12.8" hidden="false" customHeight="false" outlineLevel="0" collapsed="false">
      <c r="I56" s="376"/>
      <c r="J56" s="403"/>
    </row>
    <row r="57" customFormat="false" ht="12.8" hidden="false" customHeight="false" outlineLevel="0" collapsed="false">
      <c r="I57" s="376"/>
      <c r="J57" s="403"/>
    </row>
    <row r="58" customFormat="false" ht="12.8" hidden="false" customHeight="false" outlineLevel="0" collapsed="false">
      <c r="I58" s="396"/>
      <c r="J58" s="403"/>
    </row>
    <row r="59" customFormat="false" ht="12.8" hidden="false" customHeight="false" outlineLevel="0" collapsed="false">
      <c r="I59" s="376"/>
      <c r="J59" s="403"/>
    </row>
    <row r="60" customFormat="false" ht="12.8" hidden="false" customHeight="false" outlineLevel="0" collapsed="false">
      <c r="I60" s="376"/>
      <c r="J60" s="403"/>
    </row>
    <row r="61" customFormat="false" ht="12.8" hidden="false" customHeight="false" outlineLevel="0" collapsed="false">
      <c r="I61" s="376"/>
      <c r="J61" s="403"/>
    </row>
    <row r="62" customFormat="false" ht="12.8" hidden="false" customHeight="false" outlineLevel="0" collapsed="false">
      <c r="I62" s="376"/>
      <c r="J62" s="403"/>
    </row>
    <row r="63" customFormat="false" ht="12.8" hidden="false" customHeight="false" outlineLevel="0" collapsed="false">
      <c r="I63" s="376"/>
      <c r="J63" s="403"/>
    </row>
    <row r="64" customFormat="false" ht="12.8" hidden="false" customHeight="false" outlineLevel="0" collapsed="false">
      <c r="I64" s="376"/>
      <c r="J64" s="403"/>
    </row>
    <row r="65" customFormat="false" ht="12.8" hidden="false" customHeight="false" outlineLevel="0" collapsed="false">
      <c r="I65" s="376"/>
      <c r="J65" s="403"/>
    </row>
    <row r="66" customFormat="false" ht="12.8" hidden="false" customHeight="false" outlineLevel="0" collapsed="false">
      <c r="I66" s="376"/>
      <c r="J66" s="403"/>
    </row>
    <row r="67" customFormat="false" ht="12.8" hidden="false" customHeight="false" outlineLevel="0" collapsed="false">
      <c r="I67" s="376"/>
      <c r="J67" s="403"/>
    </row>
    <row r="68" customFormat="false" ht="12.8" hidden="false" customHeight="false" outlineLevel="0" collapsed="false">
      <c r="I68" s="376"/>
      <c r="J68" s="403"/>
    </row>
    <row r="69" customFormat="false" ht="12.8" hidden="false" customHeight="false" outlineLevel="0" collapsed="false">
      <c r="I69" s="376"/>
      <c r="J69" s="403"/>
    </row>
    <row r="70" customFormat="false" ht="12.8" hidden="false" customHeight="false" outlineLevel="0" collapsed="false">
      <c r="I70" s="386"/>
      <c r="J70" s="403"/>
    </row>
    <row r="71" customFormat="false" ht="12.8" hidden="false" customHeight="false" outlineLevel="0" collapsed="false">
      <c r="I71" s="376"/>
      <c r="J71" s="403"/>
    </row>
    <row r="72" customFormat="false" ht="12.8" hidden="false" customHeight="false" outlineLevel="0" collapsed="false">
      <c r="I72" s="376"/>
      <c r="J72" s="403"/>
    </row>
    <row r="73" customFormat="false" ht="12.8" hidden="false" customHeight="false" outlineLevel="0" collapsed="false">
      <c r="I73" s="376"/>
      <c r="J73" s="403"/>
    </row>
  </sheetData>
  <mergeCells count="2">
    <mergeCell ref="A39:C39"/>
    <mergeCell ref="A40:C4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sheetPr filterMode="false">
    <pageSetUpPr fitToPage="false"/>
  </sheetPr>
  <dimension ref="A1:C38"/>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2.5"/>
    <col collapsed="false" hidden="false" max="3" min="2" style="0" width="15.4948979591837"/>
    <col collapsed="false" hidden="false" max="1025" min="4" style="0" width="8.8265306122449"/>
  </cols>
  <sheetData>
    <row r="1" customFormat="false" ht="12" hidden="false" customHeight="false" outlineLevel="0" collapsed="false">
      <c r="A1" s="5" t="s">
        <v>425</v>
      </c>
      <c r="B1" s="1"/>
      <c r="C1" s="1"/>
    </row>
    <row r="2" customFormat="false" ht="12" hidden="false" customHeight="false" outlineLevel="0" collapsed="false">
      <c r="A2" s="1"/>
      <c r="B2" s="1"/>
      <c r="C2" s="1"/>
    </row>
    <row r="3" customFormat="false" ht="13" hidden="false" customHeight="false" outlineLevel="0" collapsed="false">
      <c r="A3" s="407"/>
      <c r="B3" s="407"/>
      <c r="C3" s="408" t="s">
        <v>426</v>
      </c>
    </row>
    <row r="4" customFormat="false" ht="21" hidden="false" customHeight="false" outlineLevel="0" collapsed="false">
      <c r="A4" s="402"/>
      <c r="B4" s="361" t="s">
        <v>427</v>
      </c>
      <c r="C4" s="361" t="s">
        <v>428</v>
      </c>
    </row>
    <row r="5" customFormat="false" ht="12.75" hidden="false" customHeight="true" outlineLevel="0" collapsed="false">
      <c r="A5" s="409" t="s">
        <v>237</v>
      </c>
      <c r="B5" s="410" t="n">
        <v>351000</v>
      </c>
      <c r="C5" s="374" t="n">
        <v>359708</v>
      </c>
    </row>
    <row r="6" customFormat="false" ht="12.75" hidden="false" customHeight="true" outlineLevel="0" collapsed="false">
      <c r="A6" s="411" t="s">
        <v>221</v>
      </c>
      <c r="B6" s="114" t="n">
        <v>9926</v>
      </c>
      <c r="C6" s="230" t="n">
        <v>9838</v>
      </c>
    </row>
    <row r="7" customFormat="false" ht="12.75" hidden="false" customHeight="true" outlineLevel="0" collapsed="false">
      <c r="A7" s="411" t="s">
        <v>223</v>
      </c>
      <c r="B7" s="114" t="n">
        <v>7752</v>
      </c>
      <c r="C7" s="230" t="n">
        <v>7620</v>
      </c>
    </row>
    <row r="8" customFormat="false" ht="12.75" hidden="false" customHeight="true" outlineLevel="0" collapsed="false">
      <c r="A8" s="411" t="s">
        <v>229</v>
      </c>
      <c r="B8" s="114" t="n">
        <v>5483</v>
      </c>
      <c r="C8" s="230" t="n">
        <v>5473</v>
      </c>
    </row>
    <row r="9" customFormat="false" ht="12.75" hidden="false" customHeight="true" outlineLevel="0" collapsed="false">
      <c r="A9" s="411" t="s">
        <v>250</v>
      </c>
      <c r="B9" s="114" t="n">
        <v>5577</v>
      </c>
      <c r="C9" s="230" t="n">
        <v>5781</v>
      </c>
    </row>
    <row r="10" customFormat="false" ht="12.75" hidden="false" customHeight="true" outlineLevel="0" collapsed="false">
      <c r="A10" s="411" t="s">
        <v>233</v>
      </c>
      <c r="B10" s="114" t="n">
        <v>3498</v>
      </c>
      <c r="C10" s="230" t="n">
        <v>3687</v>
      </c>
    </row>
    <row r="11" customFormat="false" ht="12.75" hidden="false" customHeight="true" outlineLevel="0" collapsed="false">
      <c r="A11" s="411" t="s">
        <v>245</v>
      </c>
      <c r="B11" s="114" t="n">
        <v>8792</v>
      </c>
      <c r="C11" s="230" t="n">
        <v>8935</v>
      </c>
    </row>
    <row r="12" customFormat="false" ht="12.75" hidden="false" customHeight="true" outlineLevel="0" collapsed="false">
      <c r="A12" s="411" t="s">
        <v>241</v>
      </c>
      <c r="B12" s="114" t="n">
        <v>12573</v>
      </c>
      <c r="C12" s="230" t="n">
        <v>12833</v>
      </c>
    </row>
    <row r="13" customFormat="false" ht="12.75" hidden="false" customHeight="true" outlineLevel="0" collapsed="false">
      <c r="A13" s="411" t="s">
        <v>239</v>
      </c>
      <c r="B13" s="114" t="n">
        <v>9737</v>
      </c>
      <c r="C13" s="230" t="n">
        <v>10033</v>
      </c>
    </row>
    <row r="14" customFormat="false" ht="12.75" hidden="false" customHeight="true" outlineLevel="0" collapsed="false">
      <c r="A14" s="411" t="s">
        <v>236</v>
      </c>
      <c r="B14" s="114" t="n">
        <v>4538</v>
      </c>
      <c r="C14" s="230" t="n">
        <v>4754</v>
      </c>
    </row>
    <row r="15" customFormat="false" ht="12.75" hidden="false" customHeight="true" outlineLevel="0" collapsed="false">
      <c r="A15" s="411" t="s">
        <v>230</v>
      </c>
      <c r="B15" s="114" t="n">
        <v>5388</v>
      </c>
      <c r="C15" s="230" t="n">
        <v>5574</v>
      </c>
    </row>
    <row r="16" customFormat="false" ht="12.75" hidden="false" customHeight="true" outlineLevel="0" collapsed="false">
      <c r="A16" s="411" t="s">
        <v>242</v>
      </c>
      <c r="B16" s="114" t="n">
        <v>3970</v>
      </c>
      <c r="C16" s="230" t="n">
        <v>3927</v>
      </c>
    </row>
    <row r="17" customFormat="false" ht="12.75" hidden="false" customHeight="true" outlineLevel="0" collapsed="false">
      <c r="A17" s="411" t="s">
        <v>222</v>
      </c>
      <c r="B17" s="114" t="n">
        <v>27131</v>
      </c>
      <c r="C17" s="230" t="n">
        <v>27687</v>
      </c>
    </row>
    <row r="18" customFormat="false" ht="12.75" hidden="false" customHeight="true" outlineLevel="0" collapsed="false">
      <c r="A18" s="411" t="s">
        <v>253</v>
      </c>
      <c r="B18" s="114" t="n">
        <v>1607</v>
      </c>
      <c r="C18" s="230" t="n">
        <v>1608</v>
      </c>
    </row>
    <row r="19" customFormat="false" ht="12.75" hidden="false" customHeight="true" outlineLevel="0" collapsed="false">
      <c r="A19" s="411" t="s">
        <v>231</v>
      </c>
      <c r="B19" s="114" t="n">
        <v>8508</v>
      </c>
      <c r="C19" s="230" t="n">
        <v>8720</v>
      </c>
    </row>
    <row r="20" customFormat="false" ht="12.75" hidden="false" customHeight="true" outlineLevel="0" collapsed="false">
      <c r="A20" s="411" t="s">
        <v>227</v>
      </c>
      <c r="B20" s="114" t="n">
        <v>21081</v>
      </c>
      <c r="C20" s="230" t="n">
        <v>21747</v>
      </c>
    </row>
    <row r="21" customFormat="false" ht="12.75" hidden="false" customHeight="true" outlineLevel="0" collapsed="false">
      <c r="A21" s="411" t="s">
        <v>247</v>
      </c>
      <c r="B21" s="114" t="n">
        <v>69954</v>
      </c>
      <c r="C21" s="230" t="n">
        <v>71791</v>
      </c>
    </row>
    <row r="22" customFormat="false" ht="12.75" hidden="false" customHeight="true" outlineLevel="0" collapsed="false">
      <c r="A22" s="411" t="s">
        <v>246</v>
      </c>
      <c r="B22" s="114" t="n">
        <v>12573</v>
      </c>
      <c r="C22" s="230" t="n">
        <v>12679</v>
      </c>
    </row>
    <row r="23" customFormat="false" ht="12.75" hidden="false" customHeight="true" outlineLevel="0" collapsed="false">
      <c r="A23" s="411" t="s">
        <v>248</v>
      </c>
      <c r="B23" s="114" t="n">
        <v>6806</v>
      </c>
      <c r="C23" s="230" t="n">
        <v>7073</v>
      </c>
    </row>
    <row r="24" customFormat="false" ht="12.75" hidden="false" customHeight="true" outlineLevel="0" collapsed="false">
      <c r="A24" s="411" t="s">
        <v>228</v>
      </c>
      <c r="B24" s="114" t="n">
        <v>5294</v>
      </c>
      <c r="C24" s="230" t="n">
        <v>5346</v>
      </c>
    </row>
    <row r="25" customFormat="false" ht="12.75" hidden="false" customHeight="true" outlineLevel="0" collapsed="false">
      <c r="A25" s="411" t="s">
        <v>225</v>
      </c>
      <c r="B25" s="114" t="n">
        <v>3876</v>
      </c>
      <c r="C25" s="230" t="n">
        <v>3918</v>
      </c>
    </row>
    <row r="26" customFormat="false" ht="12.75" hidden="false" customHeight="true" outlineLevel="0" collapsed="false">
      <c r="A26" s="411" t="s">
        <v>244</v>
      </c>
      <c r="B26" s="114" t="n">
        <v>11533</v>
      </c>
      <c r="C26" s="230" t="n">
        <v>11874</v>
      </c>
    </row>
    <row r="27" customFormat="false" ht="12.75" hidden="false" customHeight="true" outlineLevel="0" collapsed="false">
      <c r="A27" s="411" t="s">
        <v>238</v>
      </c>
      <c r="B27" s="114" t="n">
        <v>24768</v>
      </c>
      <c r="C27" s="230" t="n">
        <v>25548</v>
      </c>
    </row>
    <row r="28" customFormat="false" ht="12.75" hidden="false" customHeight="true" outlineLevel="0" collapsed="false">
      <c r="A28" s="411" t="s">
        <v>252</v>
      </c>
      <c r="B28" s="412" t="n">
        <v>756</v>
      </c>
      <c r="C28" s="398" t="n">
        <v>776</v>
      </c>
    </row>
    <row r="29" customFormat="false" ht="12.75" hidden="false" customHeight="true" outlineLevel="0" collapsed="false">
      <c r="A29" s="411" t="s">
        <v>226</v>
      </c>
      <c r="B29" s="114" t="n">
        <v>6712</v>
      </c>
      <c r="C29" s="230" t="n">
        <v>6867</v>
      </c>
    </row>
    <row r="30" customFormat="false" ht="12.75" hidden="false" customHeight="true" outlineLevel="0" collapsed="false">
      <c r="A30" s="411" t="s">
        <v>232</v>
      </c>
      <c r="B30" s="114" t="n">
        <v>13235</v>
      </c>
      <c r="C30" s="230" t="n">
        <v>13763</v>
      </c>
    </row>
    <row r="31" customFormat="false" ht="12.75" hidden="false" customHeight="true" outlineLevel="0" collapsed="false">
      <c r="A31" s="411" t="s">
        <v>235</v>
      </c>
      <c r="B31" s="114" t="n">
        <v>5672</v>
      </c>
      <c r="C31" s="230" t="n">
        <v>5777</v>
      </c>
    </row>
    <row r="32" customFormat="false" ht="12.75" hidden="false" customHeight="true" outlineLevel="0" collapsed="false">
      <c r="A32" s="411" t="s">
        <v>251</v>
      </c>
      <c r="B32" s="412" t="n">
        <v>756</v>
      </c>
      <c r="C32" s="398" t="n">
        <v>690</v>
      </c>
    </row>
    <row r="33" customFormat="false" ht="12.75" hidden="false" customHeight="true" outlineLevel="0" collapsed="false">
      <c r="A33" s="411" t="s">
        <v>234</v>
      </c>
      <c r="B33" s="114" t="n">
        <v>8602</v>
      </c>
      <c r="C33" s="230" t="n">
        <v>8841</v>
      </c>
    </row>
    <row r="34" customFormat="false" ht="12.75" hidden="false" customHeight="true" outlineLevel="0" collapsed="false">
      <c r="A34" s="411" t="s">
        <v>243</v>
      </c>
      <c r="B34" s="114" t="n">
        <v>21175</v>
      </c>
      <c r="C34" s="230" t="n">
        <v>21765</v>
      </c>
    </row>
    <row r="35" customFormat="false" ht="12.75" hidden="false" customHeight="true" outlineLevel="0" collapsed="false">
      <c r="A35" s="411" t="s">
        <v>240</v>
      </c>
      <c r="B35" s="114" t="n">
        <v>4538</v>
      </c>
      <c r="C35" s="230" t="n">
        <v>4613</v>
      </c>
    </row>
    <row r="36" customFormat="false" ht="12.75" hidden="false" customHeight="true" outlineLevel="0" collapsed="false">
      <c r="A36" s="411" t="s">
        <v>249</v>
      </c>
      <c r="B36" s="114" t="n">
        <v>9359</v>
      </c>
      <c r="C36" s="230" t="n">
        <v>9799</v>
      </c>
    </row>
    <row r="37" customFormat="false" ht="12.75" hidden="false" customHeight="true" outlineLevel="0" collapsed="false">
      <c r="A37" s="413" t="s">
        <v>224</v>
      </c>
      <c r="B37" s="119" t="n">
        <v>9831</v>
      </c>
      <c r="C37" s="243" t="n">
        <v>10371</v>
      </c>
    </row>
    <row r="38" customFormat="false" ht="13" hidden="false" customHeight="false" outlineLevel="0" collapsed="false">
      <c r="A38" s="406"/>
      <c r="B38" s="414"/>
      <c r="C38" s="25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A1:E28"/>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3.3316326530612"/>
    <col collapsed="false" hidden="false" max="2" min="2" style="0" width="18.5051020408163"/>
    <col collapsed="false" hidden="false" max="3" min="3" style="0" width="19.5"/>
    <col collapsed="false" hidden="false" max="4" min="4" style="0" width="21.5"/>
    <col collapsed="false" hidden="false" max="5" min="5" style="0" width="26.3316326530612"/>
    <col collapsed="false" hidden="false" max="1025" min="6" style="0" width="8.8265306122449"/>
  </cols>
  <sheetData>
    <row r="1" customFormat="false" ht="12" hidden="false" customHeight="false" outlineLevel="0" collapsed="false">
      <c r="A1" s="103" t="s">
        <v>24</v>
      </c>
      <c r="B1" s="103"/>
      <c r="C1" s="103"/>
      <c r="D1" s="103"/>
      <c r="E1" s="103"/>
    </row>
    <row r="2" customFormat="false" ht="16" hidden="false" customHeight="false" outlineLevel="0" collapsed="false">
      <c r="A2" s="415"/>
      <c r="B2" s="416"/>
      <c r="C2" s="416"/>
      <c r="D2" s="416"/>
      <c r="E2" s="416"/>
    </row>
    <row r="3" customFormat="false" ht="20" hidden="false" customHeight="false" outlineLevel="0" collapsed="false">
      <c r="A3" s="417"/>
      <c r="B3" s="13" t="s">
        <v>429</v>
      </c>
      <c r="C3" s="13" t="s">
        <v>430</v>
      </c>
      <c r="D3" s="13" t="s">
        <v>431</v>
      </c>
      <c r="E3" s="13" t="s">
        <v>432</v>
      </c>
    </row>
    <row r="4" customFormat="false" ht="17.25" hidden="false" customHeight="true" outlineLevel="0" collapsed="false">
      <c r="A4" s="213" t="s">
        <v>433</v>
      </c>
      <c r="B4" s="418" t="s">
        <v>434</v>
      </c>
      <c r="C4" s="419" t="s">
        <v>434</v>
      </c>
      <c r="D4" s="418" t="s">
        <v>434</v>
      </c>
      <c r="E4" s="419" t="s">
        <v>434</v>
      </c>
    </row>
    <row r="5" customFormat="false" ht="12" hidden="false" customHeight="false" outlineLevel="0" collapsed="false">
      <c r="A5" s="221" t="s">
        <v>435</v>
      </c>
      <c r="B5" s="343" t="n">
        <v>2048</v>
      </c>
      <c r="C5" s="230" t="n">
        <v>8099.989</v>
      </c>
      <c r="D5" s="420" t="n">
        <v>0.00925474034307612</v>
      </c>
      <c r="E5" s="115" t="n">
        <v>0.00121244342495543</v>
      </c>
    </row>
    <row r="6" customFormat="false" ht="12" hidden="false" customHeight="false" outlineLevel="0" collapsed="false">
      <c r="A6" s="221" t="s">
        <v>436</v>
      </c>
      <c r="B6" s="343" t="n">
        <v>3030</v>
      </c>
      <c r="C6" s="230" t="n">
        <v>104337.1</v>
      </c>
      <c r="D6" s="420" t="n">
        <v>0.0136923160349222</v>
      </c>
      <c r="E6" s="115" t="n">
        <v>0.015617654650385</v>
      </c>
    </row>
    <row r="7" customFormat="false" ht="12" hidden="false" customHeight="false" outlineLevel="0" collapsed="false">
      <c r="A7" s="221" t="s">
        <v>437</v>
      </c>
      <c r="B7" s="421" t="n">
        <v>324</v>
      </c>
      <c r="C7" s="230" t="n">
        <v>15211.59</v>
      </c>
      <c r="D7" s="420" t="n">
        <v>0.00146412884333821</v>
      </c>
      <c r="E7" s="115" t="n">
        <v>0.00227694041048918</v>
      </c>
    </row>
    <row r="8" customFormat="false" ht="12" hidden="false" customHeight="false" outlineLevel="0" collapsed="false">
      <c r="A8" s="221" t="s">
        <v>438</v>
      </c>
      <c r="B8" s="343" t="n">
        <v>1385</v>
      </c>
      <c r="C8" s="230" t="n">
        <v>46468.26</v>
      </c>
      <c r="D8" s="420" t="n">
        <v>0.00625869891365255</v>
      </c>
      <c r="E8" s="115" t="n">
        <v>0.00695558182932341</v>
      </c>
    </row>
    <row r="9" customFormat="false" ht="12" hidden="false" customHeight="false" outlineLevel="0" collapsed="false">
      <c r="A9" s="221" t="s">
        <v>439</v>
      </c>
      <c r="B9" s="343" t="n">
        <v>3774</v>
      </c>
      <c r="C9" s="230" t="n">
        <v>507276.24</v>
      </c>
      <c r="D9" s="420" t="n">
        <v>0.0170543896751803</v>
      </c>
      <c r="E9" s="115" t="n">
        <v>0.075931429267881</v>
      </c>
    </row>
    <row r="10" customFormat="false" ht="12" hidden="false" customHeight="false" outlineLevel="0" collapsed="false">
      <c r="A10" s="221" t="s">
        <v>440</v>
      </c>
      <c r="B10" s="343" t="n">
        <v>4360</v>
      </c>
      <c r="C10" s="230" t="n">
        <v>64568.89</v>
      </c>
      <c r="D10" s="420" t="n">
        <v>0.0197024745585019</v>
      </c>
      <c r="E10" s="115" t="n">
        <v>0.00966496696935892</v>
      </c>
    </row>
    <row r="11" customFormat="false" ht="12" hidden="false" customHeight="false" outlineLevel="0" collapsed="false">
      <c r="A11" s="221" t="s">
        <v>441</v>
      </c>
      <c r="B11" s="343" t="n">
        <v>3172</v>
      </c>
      <c r="C11" s="230" t="n">
        <v>204015.49</v>
      </c>
      <c r="D11" s="420" t="n">
        <v>0.0143340021329284</v>
      </c>
      <c r="E11" s="115" t="n">
        <v>0.0305379722663279</v>
      </c>
    </row>
    <row r="12" customFormat="false" ht="12" hidden="false" customHeight="false" outlineLevel="0" collapsed="false">
      <c r="A12" s="221" t="s">
        <v>442</v>
      </c>
      <c r="B12" s="343" t="n">
        <v>4962</v>
      </c>
      <c r="C12" s="230" t="n">
        <v>183421.035</v>
      </c>
      <c r="D12" s="420" t="n">
        <v>0.0224228621007538</v>
      </c>
      <c r="E12" s="115" t="n">
        <v>0.027455299986737</v>
      </c>
    </row>
    <row r="13" customFormat="false" ht="12" hidden="false" customHeight="false" outlineLevel="0" collapsed="false">
      <c r="A13" s="221" t="s">
        <v>443</v>
      </c>
      <c r="B13" s="343" t="n">
        <v>46642</v>
      </c>
      <c r="C13" s="230" t="n">
        <v>1124139.083</v>
      </c>
      <c r="D13" s="420" t="n">
        <v>0.210771288614139</v>
      </c>
      <c r="E13" s="115" t="n">
        <v>0.168266282820727</v>
      </c>
    </row>
    <row r="14" customFormat="false" ht="12" hidden="false" customHeight="false" outlineLevel="0" collapsed="false">
      <c r="A14" s="221" t="s">
        <v>444</v>
      </c>
      <c r="B14" s="343" t="n">
        <v>20996</v>
      </c>
      <c r="C14" s="230" t="n">
        <v>236242.535</v>
      </c>
      <c r="D14" s="420" t="n">
        <v>0.0948791641812628</v>
      </c>
      <c r="E14" s="115" t="n">
        <v>0.0353618638563032</v>
      </c>
    </row>
    <row r="15" customFormat="false" ht="12" hidden="false" customHeight="false" outlineLevel="0" collapsed="false">
      <c r="A15" s="221" t="s">
        <v>445</v>
      </c>
      <c r="B15" s="343" t="n">
        <v>39345</v>
      </c>
      <c r="C15" s="230" t="n">
        <v>1135722.048</v>
      </c>
      <c r="D15" s="420" t="n">
        <v>0.177796757225747</v>
      </c>
      <c r="E15" s="115" t="n">
        <v>0.170000074033992</v>
      </c>
    </row>
    <row r="16" customFormat="false" ht="12" hidden="false" customHeight="false" outlineLevel="0" collapsed="false">
      <c r="A16" s="221" t="s">
        <v>151</v>
      </c>
      <c r="B16" s="343" t="n">
        <v>13315</v>
      </c>
      <c r="C16" s="230" t="n">
        <v>91374.111</v>
      </c>
      <c r="D16" s="420" t="n">
        <v>0.0601693689785442</v>
      </c>
      <c r="E16" s="115" t="n">
        <v>0.0136772951288079</v>
      </c>
    </row>
    <row r="17" customFormat="false" ht="12" hidden="false" customHeight="false" outlineLevel="0" collapsed="false">
      <c r="A17" s="221" t="s">
        <v>446</v>
      </c>
      <c r="B17" s="421" t="n">
        <v>142</v>
      </c>
      <c r="C17" s="230" t="n">
        <v>107994.355</v>
      </c>
      <c r="D17" s="420" t="n">
        <v>0.000641686098006254</v>
      </c>
      <c r="E17" s="115" t="n">
        <v>0.0161650893170414</v>
      </c>
    </row>
    <row r="18" customFormat="false" ht="12" hidden="false" customHeight="false" outlineLevel="0" collapsed="false">
      <c r="A18" s="221" t="s">
        <v>447</v>
      </c>
      <c r="B18" s="343" t="n">
        <v>3815</v>
      </c>
      <c r="C18" s="230" t="n">
        <v>109253.54</v>
      </c>
      <c r="D18" s="420" t="n">
        <v>0.0172396652386892</v>
      </c>
      <c r="E18" s="115" t="n">
        <v>0.0163535698907869</v>
      </c>
    </row>
    <row r="19" customFormat="false" ht="12" hidden="false" customHeight="false" outlineLevel="0" collapsed="false">
      <c r="A19" s="221" t="s">
        <v>448</v>
      </c>
      <c r="B19" s="343" t="n">
        <v>9921</v>
      </c>
      <c r="C19" s="230" t="n">
        <v>317383.848</v>
      </c>
      <c r="D19" s="420" t="n">
        <v>0.0448321674529581</v>
      </c>
      <c r="E19" s="115" t="n">
        <v>0.047507466947752</v>
      </c>
    </row>
    <row r="20" customFormat="false" ht="12" hidden="false" customHeight="false" outlineLevel="0" collapsed="false">
      <c r="A20" s="221" t="s">
        <v>449</v>
      </c>
      <c r="B20" s="421" t="n">
        <v>688</v>
      </c>
      <c r="C20" s="230" t="n">
        <v>23613.023</v>
      </c>
      <c r="D20" s="420" t="n">
        <v>0.00310901433400213</v>
      </c>
      <c r="E20" s="115" t="n">
        <v>0.00353450535299139</v>
      </c>
    </row>
    <row r="21" customFormat="false" ht="12" hidden="false" customHeight="false" outlineLevel="0" collapsed="false">
      <c r="A21" s="221" t="s">
        <v>450</v>
      </c>
      <c r="B21" s="343" t="n">
        <v>6267</v>
      </c>
      <c r="C21" s="230" t="n">
        <v>55117.647</v>
      </c>
      <c r="D21" s="420" t="n">
        <v>0.0283200477197549</v>
      </c>
      <c r="E21" s="115" t="n">
        <v>0.00825026166136331</v>
      </c>
    </row>
    <row r="22" customFormat="false" ht="12" hidden="false" customHeight="false" outlineLevel="0" collapsed="false">
      <c r="A22" s="221" t="s">
        <v>451</v>
      </c>
      <c r="B22" s="343" t="n">
        <v>53081</v>
      </c>
      <c r="C22" s="230" t="n">
        <v>1603339</v>
      </c>
      <c r="D22" s="420" t="n">
        <v>0.239868589917394</v>
      </c>
      <c r="E22" s="115" t="n">
        <v>0.239995119564313</v>
      </c>
    </row>
    <row r="23" customFormat="false" ht="12" hidden="false" customHeight="false" outlineLevel="0" collapsed="false">
      <c r="A23" s="221" t="s">
        <v>452</v>
      </c>
      <c r="B23" s="343" t="n">
        <v>3369</v>
      </c>
      <c r="C23" s="230" t="n">
        <v>17738.015</v>
      </c>
      <c r="D23" s="420" t="n">
        <v>0.0152242286210075</v>
      </c>
      <c r="E23" s="115" t="n">
        <v>0.00265510726724577</v>
      </c>
    </row>
    <row r="24" customFormat="false" ht="13" hidden="false" customHeight="false" outlineLevel="0" collapsed="false">
      <c r="A24" s="221" t="s">
        <v>453</v>
      </c>
      <c r="B24" s="421" t="n">
        <v>656</v>
      </c>
      <c r="C24" s="230" t="n">
        <v>725399.221</v>
      </c>
      <c r="D24" s="420" t="n">
        <v>0.00296440901614157</v>
      </c>
      <c r="E24" s="115" t="n">
        <v>0.108581075353219</v>
      </c>
    </row>
    <row r="25" customFormat="false" ht="13" hidden="false" customHeight="false" outlineLevel="0" collapsed="false">
      <c r="A25" s="422" t="s">
        <v>454</v>
      </c>
      <c r="B25" s="423" t="n">
        <v>221292</v>
      </c>
      <c r="C25" s="424" t="n">
        <v>6680715.02</v>
      </c>
      <c r="D25" s="425" t="n">
        <v>1</v>
      </c>
      <c r="E25" s="425" t="n">
        <v>1</v>
      </c>
    </row>
    <row r="26" customFormat="false" ht="13" hidden="false" customHeight="false" outlineLevel="0" collapsed="false">
      <c r="A26" s="294"/>
      <c r="B26" s="426"/>
      <c r="C26" s="426"/>
      <c r="D26" s="426"/>
      <c r="E26" s="358"/>
    </row>
    <row r="27" customFormat="false" ht="12" hidden="false" customHeight="false" outlineLevel="0" collapsed="false">
      <c r="A27" s="427"/>
      <c r="B27" s="1"/>
      <c r="C27" s="1"/>
      <c r="D27" s="1"/>
      <c r="E27" s="1"/>
    </row>
    <row r="28" customFormat="false" ht="12" hidden="false" customHeight="false" outlineLevel="0" collapsed="false">
      <c r="A28" s="428" t="s">
        <v>455</v>
      </c>
      <c r="B28" s="428"/>
      <c r="C28" s="428"/>
      <c r="D28" s="1"/>
      <c r="E28" s="1"/>
    </row>
  </sheetData>
  <mergeCells count="1">
    <mergeCell ref="A28:C2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false"/>
  </sheetPr>
  <dimension ref="A1:E41"/>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4.6683673469388"/>
    <col collapsed="false" hidden="false" max="5" min="2" style="0" width="15.6581632653061"/>
    <col collapsed="false" hidden="false" max="1025" min="6" style="0" width="8.8265306122449"/>
  </cols>
  <sheetData>
    <row r="1" customFormat="false" ht="12" hidden="false" customHeight="false" outlineLevel="0" collapsed="false">
      <c r="A1" s="103" t="s">
        <v>456</v>
      </c>
      <c r="B1" s="103"/>
      <c r="C1" s="103"/>
      <c r="D1" s="103"/>
      <c r="E1" s="103"/>
    </row>
    <row r="2" customFormat="false" ht="16" hidden="false" customHeight="false" outlineLevel="0" collapsed="false">
      <c r="A2" s="415"/>
      <c r="B2" s="416"/>
      <c r="C2" s="416"/>
      <c r="D2" s="416"/>
      <c r="E2" s="416"/>
    </row>
    <row r="3" customFormat="false" ht="13.5" hidden="false" customHeight="true" outlineLevel="0" collapsed="false">
      <c r="A3" s="360" t="s">
        <v>457</v>
      </c>
      <c r="B3" s="360" t="s">
        <v>458</v>
      </c>
      <c r="C3" s="360"/>
      <c r="D3" s="360"/>
      <c r="E3" s="361" t="s">
        <v>459</v>
      </c>
    </row>
    <row r="4" customFormat="false" ht="13" hidden="false" customHeight="false" outlineLevel="0" collapsed="false">
      <c r="A4" s="360"/>
      <c r="B4" s="290" t="s">
        <v>460</v>
      </c>
      <c r="C4" s="429" t="s">
        <v>461</v>
      </c>
      <c r="D4" s="430" t="s">
        <v>462</v>
      </c>
      <c r="E4" s="361"/>
    </row>
    <row r="5" customFormat="false" ht="12" hidden="false" customHeight="false" outlineLevel="0" collapsed="false">
      <c r="A5" s="341" t="s">
        <v>237</v>
      </c>
      <c r="B5" s="431" t="n">
        <v>172540</v>
      </c>
      <c r="C5" s="431" t="n">
        <v>19937</v>
      </c>
      <c r="D5" s="397" t="n">
        <v>28815</v>
      </c>
      <c r="E5" s="397" t="n">
        <v>221292</v>
      </c>
    </row>
    <row r="6" customFormat="false" ht="12" hidden="false" customHeight="false" outlineLevel="0" collapsed="false">
      <c r="A6" s="283" t="s">
        <v>221</v>
      </c>
      <c r="B6" s="432" t="n">
        <v>5006</v>
      </c>
      <c r="C6" s="432" t="n">
        <v>1138</v>
      </c>
      <c r="D6" s="96" t="n">
        <v>2263</v>
      </c>
      <c r="E6" s="96" t="n">
        <v>8407</v>
      </c>
    </row>
    <row r="7" customFormat="false" ht="12" hidden="false" customHeight="false" outlineLevel="0" collapsed="false">
      <c r="A7" s="283" t="s">
        <v>223</v>
      </c>
      <c r="B7" s="432" t="n">
        <v>9866</v>
      </c>
      <c r="C7" s="433" t="n">
        <v>796</v>
      </c>
      <c r="D7" s="96" t="n">
        <v>1032</v>
      </c>
      <c r="E7" s="96" t="n">
        <v>11694</v>
      </c>
    </row>
    <row r="8" customFormat="false" ht="12" hidden="false" customHeight="false" outlineLevel="0" collapsed="false">
      <c r="A8" s="283" t="s">
        <v>229</v>
      </c>
      <c r="B8" s="432" t="n">
        <v>4040</v>
      </c>
      <c r="C8" s="433" t="n">
        <v>357</v>
      </c>
      <c r="D8" s="96" t="n">
        <v>396</v>
      </c>
      <c r="E8" s="96" t="n">
        <v>4793</v>
      </c>
    </row>
    <row r="9" customFormat="false" ht="12" hidden="false" customHeight="false" outlineLevel="0" collapsed="false">
      <c r="A9" s="283" t="s">
        <v>250</v>
      </c>
      <c r="B9" s="432" t="n">
        <v>7554</v>
      </c>
      <c r="C9" s="433" t="n">
        <v>349</v>
      </c>
      <c r="D9" s="127" t="n">
        <v>342</v>
      </c>
      <c r="E9" s="96" t="n">
        <v>8245</v>
      </c>
    </row>
    <row r="10" customFormat="false" ht="12" hidden="false" customHeight="false" outlineLevel="0" collapsed="false">
      <c r="A10" s="283" t="s">
        <v>233</v>
      </c>
      <c r="B10" s="432" t="n">
        <v>1315</v>
      </c>
      <c r="C10" s="433" t="n">
        <v>123</v>
      </c>
      <c r="D10" s="127" t="n">
        <v>143</v>
      </c>
      <c r="E10" s="96" t="n">
        <v>1581</v>
      </c>
    </row>
    <row r="11" customFormat="false" ht="12" hidden="false" customHeight="false" outlineLevel="0" collapsed="false">
      <c r="A11" s="283" t="s">
        <v>245</v>
      </c>
      <c r="B11" s="432" t="n">
        <v>8145</v>
      </c>
      <c r="C11" s="433" t="n">
        <v>482</v>
      </c>
      <c r="D11" s="127" t="n">
        <v>541</v>
      </c>
      <c r="E11" s="96" t="n">
        <v>9168</v>
      </c>
    </row>
    <row r="12" customFormat="false" ht="12" hidden="false" customHeight="false" outlineLevel="0" collapsed="false">
      <c r="A12" s="283" t="s">
        <v>241</v>
      </c>
      <c r="B12" s="432" t="n">
        <v>4190</v>
      </c>
      <c r="C12" s="433" t="n">
        <v>595</v>
      </c>
      <c r="D12" s="127" t="n">
        <v>952</v>
      </c>
      <c r="E12" s="96" t="n">
        <v>5737</v>
      </c>
    </row>
    <row r="13" customFormat="false" ht="12" hidden="false" customHeight="false" outlineLevel="0" collapsed="false">
      <c r="A13" s="283" t="s">
        <v>239</v>
      </c>
      <c r="B13" s="432" t="n">
        <v>3184</v>
      </c>
      <c r="C13" s="433" t="n">
        <v>312</v>
      </c>
      <c r="D13" s="127" t="n">
        <v>411</v>
      </c>
      <c r="E13" s="96" t="n">
        <v>3907</v>
      </c>
    </row>
    <row r="14" customFormat="false" ht="12" hidden="false" customHeight="false" outlineLevel="0" collapsed="false">
      <c r="A14" s="283" t="s">
        <v>236</v>
      </c>
      <c r="B14" s="432" t="n">
        <v>1720</v>
      </c>
      <c r="C14" s="433" t="n">
        <v>302</v>
      </c>
      <c r="D14" s="127" t="n">
        <v>299</v>
      </c>
      <c r="E14" s="96" t="n">
        <v>2321</v>
      </c>
    </row>
    <row r="15" customFormat="false" ht="12" hidden="false" customHeight="false" outlineLevel="0" collapsed="false">
      <c r="A15" s="283" t="s">
        <v>230</v>
      </c>
      <c r="B15" s="432" t="n">
        <v>2744</v>
      </c>
      <c r="C15" s="433" t="n">
        <v>271</v>
      </c>
      <c r="D15" s="127" t="n">
        <v>322</v>
      </c>
      <c r="E15" s="96" t="n">
        <v>3337</v>
      </c>
    </row>
    <row r="16" customFormat="false" ht="12" hidden="false" customHeight="false" outlineLevel="0" collapsed="false">
      <c r="A16" s="283" t="s">
        <v>242</v>
      </c>
      <c r="B16" s="432" t="n">
        <v>1267</v>
      </c>
      <c r="C16" s="433" t="n">
        <v>216</v>
      </c>
      <c r="D16" s="127" t="n">
        <v>217</v>
      </c>
      <c r="E16" s="96" t="n">
        <v>1700</v>
      </c>
    </row>
    <row r="17" customFormat="false" ht="12" hidden="false" customHeight="false" outlineLevel="0" collapsed="false">
      <c r="A17" s="283" t="s">
        <v>222</v>
      </c>
      <c r="B17" s="432" t="n">
        <v>13398</v>
      </c>
      <c r="C17" s="432" t="n">
        <v>2407</v>
      </c>
      <c r="D17" s="127" t="n">
        <v>3907</v>
      </c>
      <c r="E17" s="96" t="n">
        <v>19712</v>
      </c>
    </row>
    <row r="18" customFormat="false" ht="12" hidden="false" customHeight="false" outlineLevel="0" collapsed="false">
      <c r="A18" s="283" t="s">
        <v>253</v>
      </c>
      <c r="B18" s="432" t="n">
        <v>2051</v>
      </c>
      <c r="C18" s="433" t="n">
        <v>107</v>
      </c>
      <c r="D18" s="96" t="n">
        <v>113</v>
      </c>
      <c r="E18" s="96" t="n">
        <v>2271</v>
      </c>
    </row>
    <row r="19" customFormat="false" ht="12" hidden="false" customHeight="false" outlineLevel="0" collapsed="false">
      <c r="A19" s="283" t="s">
        <v>231</v>
      </c>
      <c r="B19" s="432" t="n">
        <v>3595</v>
      </c>
      <c r="C19" s="433" t="n">
        <v>475</v>
      </c>
      <c r="D19" s="127" t="n">
        <v>678</v>
      </c>
      <c r="E19" s="96" t="n">
        <v>4748</v>
      </c>
    </row>
    <row r="20" customFormat="false" ht="12" hidden="false" customHeight="false" outlineLevel="0" collapsed="false">
      <c r="A20" s="283" t="s">
        <v>227</v>
      </c>
      <c r="B20" s="432" t="n">
        <v>10317</v>
      </c>
      <c r="C20" s="432" t="n">
        <v>1210</v>
      </c>
      <c r="D20" s="127" t="n">
        <v>1593</v>
      </c>
      <c r="E20" s="96" t="n">
        <v>13120</v>
      </c>
    </row>
    <row r="21" customFormat="false" ht="12" hidden="false" customHeight="false" outlineLevel="0" collapsed="false">
      <c r="A21" s="283" t="s">
        <v>247</v>
      </c>
      <c r="B21" s="432" t="n">
        <v>17429</v>
      </c>
      <c r="C21" s="432" t="n">
        <v>2931</v>
      </c>
      <c r="D21" s="96" t="n">
        <v>4749</v>
      </c>
      <c r="E21" s="96" t="n">
        <v>25109</v>
      </c>
    </row>
    <row r="22" customFormat="false" ht="12" hidden="false" customHeight="false" outlineLevel="0" collapsed="false">
      <c r="A22" s="283" t="s">
        <v>246</v>
      </c>
      <c r="B22" s="432" t="n">
        <v>15134</v>
      </c>
      <c r="C22" s="433" t="n">
        <v>1011</v>
      </c>
      <c r="D22" s="96" t="n">
        <v>1361</v>
      </c>
      <c r="E22" s="96" t="n">
        <v>17506</v>
      </c>
    </row>
    <row r="23" customFormat="false" ht="12" hidden="false" customHeight="false" outlineLevel="0" collapsed="false">
      <c r="A23" s="283" t="s">
        <v>248</v>
      </c>
      <c r="B23" s="432" t="n">
        <v>1768</v>
      </c>
      <c r="C23" s="433" t="n">
        <v>210</v>
      </c>
      <c r="D23" s="96" t="n">
        <v>306</v>
      </c>
      <c r="E23" s="96" t="n">
        <v>2284</v>
      </c>
    </row>
    <row r="24" customFormat="false" ht="12" hidden="false" customHeight="false" outlineLevel="0" collapsed="false">
      <c r="A24" s="283" t="s">
        <v>228</v>
      </c>
      <c r="B24" s="432" t="n">
        <v>2204</v>
      </c>
      <c r="C24" s="433" t="n">
        <v>256</v>
      </c>
      <c r="D24" s="127" t="n">
        <v>364</v>
      </c>
      <c r="E24" s="96" t="n">
        <v>2824</v>
      </c>
    </row>
    <row r="25" customFormat="false" ht="12" hidden="false" customHeight="false" outlineLevel="0" collapsed="false">
      <c r="A25" s="283" t="s">
        <v>225</v>
      </c>
      <c r="B25" s="432" t="n">
        <v>3954</v>
      </c>
      <c r="C25" s="433" t="n">
        <v>251</v>
      </c>
      <c r="D25" s="127" t="n">
        <v>361</v>
      </c>
      <c r="E25" s="96" t="n">
        <v>4566</v>
      </c>
    </row>
    <row r="26" customFormat="false" ht="12" hidden="false" customHeight="false" outlineLevel="0" collapsed="false">
      <c r="A26" s="283" t="s">
        <v>244</v>
      </c>
      <c r="B26" s="432" t="n">
        <v>4149</v>
      </c>
      <c r="C26" s="433" t="n">
        <v>391</v>
      </c>
      <c r="D26" s="127" t="n">
        <v>486</v>
      </c>
      <c r="E26" s="96" t="n">
        <v>5026</v>
      </c>
    </row>
    <row r="27" customFormat="false" ht="12" hidden="false" customHeight="false" outlineLevel="0" collapsed="false">
      <c r="A27" s="283" t="s">
        <v>238</v>
      </c>
      <c r="B27" s="432" t="n">
        <v>6938</v>
      </c>
      <c r="C27" s="432" t="n">
        <v>1058</v>
      </c>
      <c r="D27" s="127" t="n">
        <v>1547</v>
      </c>
      <c r="E27" s="96" t="n">
        <v>9543</v>
      </c>
    </row>
    <row r="28" customFormat="false" ht="12" hidden="false" customHeight="false" outlineLevel="0" collapsed="false">
      <c r="A28" s="283" t="s">
        <v>252</v>
      </c>
      <c r="B28" s="432" t="n">
        <v>1882</v>
      </c>
      <c r="C28" s="433" t="n">
        <v>130</v>
      </c>
      <c r="D28" s="96" t="n">
        <v>96</v>
      </c>
      <c r="E28" s="96" t="n">
        <v>2108</v>
      </c>
    </row>
    <row r="29" customFormat="false" ht="12" hidden="false" customHeight="false" outlineLevel="0" collapsed="false">
      <c r="A29" s="283" t="s">
        <v>226</v>
      </c>
      <c r="B29" s="432" t="n">
        <v>7051</v>
      </c>
      <c r="C29" s="433" t="n">
        <v>589</v>
      </c>
      <c r="D29" s="127" t="n">
        <v>714</v>
      </c>
      <c r="E29" s="96" t="n">
        <v>8354</v>
      </c>
    </row>
    <row r="30" customFormat="false" ht="12" hidden="false" customHeight="false" outlineLevel="0" collapsed="false">
      <c r="A30" s="283" t="s">
        <v>232</v>
      </c>
      <c r="B30" s="432" t="n">
        <v>4711</v>
      </c>
      <c r="C30" s="433" t="n">
        <v>609</v>
      </c>
      <c r="D30" s="127" t="n">
        <v>942</v>
      </c>
      <c r="E30" s="96" t="n">
        <v>6262</v>
      </c>
    </row>
    <row r="31" customFormat="false" ht="12" hidden="false" customHeight="false" outlineLevel="0" collapsed="false">
      <c r="A31" s="283" t="s">
        <v>235</v>
      </c>
      <c r="B31" s="432" t="n">
        <v>6236</v>
      </c>
      <c r="C31" s="433" t="n">
        <v>419</v>
      </c>
      <c r="D31" s="127" t="n">
        <v>412</v>
      </c>
      <c r="E31" s="96" t="n">
        <v>7067</v>
      </c>
    </row>
    <row r="32" customFormat="false" ht="12" hidden="false" customHeight="false" outlineLevel="0" collapsed="false">
      <c r="A32" s="283" t="s">
        <v>251</v>
      </c>
      <c r="B32" s="432" t="n">
        <v>1737</v>
      </c>
      <c r="C32" s="433" t="n">
        <v>110</v>
      </c>
      <c r="D32" s="127" t="n">
        <v>151</v>
      </c>
      <c r="E32" s="96" t="n">
        <v>1998</v>
      </c>
    </row>
    <row r="33" customFormat="false" ht="12" hidden="false" customHeight="false" outlineLevel="0" collapsed="false">
      <c r="A33" s="283" t="s">
        <v>234</v>
      </c>
      <c r="B33" s="432" t="n">
        <v>3786</v>
      </c>
      <c r="C33" s="433" t="n">
        <v>417</v>
      </c>
      <c r="D33" s="127" t="n">
        <v>555</v>
      </c>
      <c r="E33" s="96" t="n">
        <v>4758</v>
      </c>
    </row>
    <row r="34" customFormat="false" ht="12" hidden="false" customHeight="false" outlineLevel="0" collapsed="false">
      <c r="A34" s="283" t="s">
        <v>243</v>
      </c>
      <c r="B34" s="432" t="n">
        <v>7058</v>
      </c>
      <c r="C34" s="432" t="n">
        <v>1109</v>
      </c>
      <c r="D34" s="127" t="n">
        <v>1460</v>
      </c>
      <c r="E34" s="96" t="n">
        <v>9627</v>
      </c>
    </row>
    <row r="35" customFormat="false" ht="12" hidden="false" customHeight="false" outlineLevel="0" collapsed="false">
      <c r="A35" s="283" t="s">
        <v>240</v>
      </c>
      <c r="B35" s="432" t="n">
        <v>3956</v>
      </c>
      <c r="C35" s="433" t="n">
        <v>432</v>
      </c>
      <c r="D35" s="96" t="n">
        <v>564</v>
      </c>
      <c r="E35" s="96" t="n">
        <v>4952</v>
      </c>
    </row>
    <row r="36" customFormat="false" ht="12" hidden="false" customHeight="false" outlineLevel="0" collapsed="false">
      <c r="A36" s="283" t="s">
        <v>249</v>
      </c>
      <c r="B36" s="432" t="n">
        <v>2143</v>
      </c>
      <c r="C36" s="433" t="n">
        <v>280</v>
      </c>
      <c r="D36" s="127" t="n">
        <v>409</v>
      </c>
      <c r="E36" s="96" t="n">
        <v>2832</v>
      </c>
    </row>
    <row r="37" customFormat="false" ht="13" hidden="false" customHeight="false" outlineLevel="0" collapsed="false">
      <c r="A37" s="329" t="s">
        <v>224</v>
      </c>
      <c r="B37" s="434" t="n">
        <v>4012</v>
      </c>
      <c r="C37" s="106" t="n">
        <v>594</v>
      </c>
      <c r="D37" s="127" t="n">
        <v>1129</v>
      </c>
      <c r="E37" s="135" t="n">
        <v>5735</v>
      </c>
    </row>
    <row r="38" customFormat="false" ht="13" hidden="false" customHeight="false" outlineLevel="0" collapsed="false">
      <c r="A38" s="435"/>
      <c r="B38" s="436"/>
      <c r="C38" s="437"/>
      <c r="D38" s="437"/>
      <c r="E38" s="438"/>
    </row>
    <row r="39" customFormat="false" ht="12" hidden="false" customHeight="false" outlineLevel="0" collapsed="false">
      <c r="A39" s="63" t="s">
        <v>463</v>
      </c>
      <c r="B39" s="1"/>
      <c r="C39" s="1"/>
      <c r="D39" s="1"/>
      <c r="E39" s="1"/>
    </row>
    <row r="40" customFormat="false" ht="12" hidden="false" customHeight="false" outlineLevel="0" collapsed="false">
      <c r="A40" s="427"/>
      <c r="B40" s="1"/>
      <c r="C40" s="1"/>
      <c r="D40" s="1"/>
      <c r="E40" s="1"/>
    </row>
    <row r="41" customFormat="false" ht="12" hidden="false" customHeight="false" outlineLevel="0" collapsed="false">
      <c r="A41" s="428" t="s">
        <v>455</v>
      </c>
      <c r="B41" s="428"/>
      <c r="C41" s="1"/>
      <c r="D41" s="1"/>
      <c r="E41" s="1"/>
    </row>
  </sheetData>
  <mergeCells count="4">
    <mergeCell ref="A3:A4"/>
    <mergeCell ref="B3:D3"/>
    <mergeCell ref="E3:E4"/>
    <mergeCell ref="A41:B4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sheetPr filterMode="false">
    <pageSetUpPr fitToPage="false"/>
  </sheetPr>
  <dimension ref="A1:G13"/>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6.6632653061224"/>
    <col collapsed="false" hidden="false" max="1025" min="2" style="0" width="8.8265306122449"/>
  </cols>
  <sheetData>
    <row r="1" customFormat="false" ht="12" hidden="false" customHeight="false" outlineLevel="0" collapsed="false">
      <c r="A1" s="103" t="s">
        <v>26</v>
      </c>
      <c r="B1" s="103"/>
      <c r="C1" s="103"/>
      <c r="D1" s="103"/>
      <c r="E1" s="103"/>
      <c r="F1" s="103"/>
      <c r="G1" s="103"/>
    </row>
    <row r="2" customFormat="false" ht="16" hidden="false" customHeight="false" outlineLevel="0" collapsed="false">
      <c r="A2" s="415"/>
      <c r="B2" s="439"/>
      <c r="C2" s="439"/>
      <c r="D2" s="439"/>
      <c r="E2" s="439"/>
      <c r="F2" s="439"/>
      <c r="G2" s="1"/>
    </row>
    <row r="3" customFormat="false" ht="13" hidden="false" customHeight="false" outlineLevel="0" collapsed="false">
      <c r="A3" s="209"/>
      <c r="B3" s="440" t="s">
        <v>100</v>
      </c>
      <c r="C3" s="440" t="s">
        <v>189</v>
      </c>
      <c r="D3" s="440" t="s">
        <v>102</v>
      </c>
      <c r="E3" s="440" t="s">
        <v>103</v>
      </c>
      <c r="F3" s="441" t="s">
        <v>464</v>
      </c>
    </row>
    <row r="4" customFormat="false" ht="12" hidden="false" customHeight="false" outlineLevel="0" collapsed="false">
      <c r="A4" s="217" t="s">
        <v>465</v>
      </c>
      <c r="B4" s="229" t="n">
        <v>2010</v>
      </c>
      <c r="C4" s="229" t="n">
        <v>2138</v>
      </c>
      <c r="D4" s="229" t="n">
        <v>2251</v>
      </c>
      <c r="E4" s="442" t="n">
        <v>2347</v>
      </c>
      <c r="F4" s="443" t="n">
        <v>2367</v>
      </c>
    </row>
    <row r="5" customFormat="false" ht="12" hidden="false" customHeight="false" outlineLevel="0" collapsed="false">
      <c r="A5" s="217" t="s">
        <v>466</v>
      </c>
      <c r="B5" s="229" t="n">
        <v>5299</v>
      </c>
      <c r="C5" s="229" t="n">
        <v>6612</v>
      </c>
      <c r="D5" s="229" t="n">
        <v>6678</v>
      </c>
      <c r="E5" s="229" t="n">
        <v>6718</v>
      </c>
      <c r="F5" s="443" t="n">
        <v>6716</v>
      </c>
    </row>
    <row r="6" customFormat="false" ht="12" hidden="false" customHeight="false" outlineLevel="0" collapsed="false">
      <c r="A6" s="217" t="s">
        <v>467</v>
      </c>
      <c r="B6" s="279" t="n">
        <v>48.1</v>
      </c>
      <c r="C6" s="279" t="n">
        <v>40.7</v>
      </c>
      <c r="D6" s="279" t="n">
        <v>42.6</v>
      </c>
      <c r="E6" s="444" t="n">
        <v>45</v>
      </c>
      <c r="F6" s="445" t="n">
        <v>46.2</v>
      </c>
    </row>
    <row r="7" customFormat="false" ht="13" hidden="false" customHeight="false" outlineLevel="0" collapsed="false">
      <c r="A7" s="217" t="s">
        <v>468</v>
      </c>
      <c r="B7" s="279" t="n">
        <v>0.4</v>
      </c>
      <c r="C7" s="279" t="n">
        <v>0.7</v>
      </c>
      <c r="D7" s="279" t="n">
        <v>0.7</v>
      </c>
      <c r="E7" s="444" t="n">
        <v>0.8</v>
      </c>
      <c r="F7" s="445" t="n">
        <v>0.9</v>
      </c>
    </row>
    <row r="8" customFormat="false" ht="13" hidden="false" customHeight="false" outlineLevel="0" collapsed="false">
      <c r="A8" s="209"/>
      <c r="B8" s="377"/>
      <c r="C8" s="377"/>
      <c r="D8" s="377"/>
      <c r="E8" s="377"/>
      <c r="F8" s="446"/>
    </row>
    <row r="9" customFormat="false" ht="12" hidden="false" customHeight="false" outlineLevel="0" collapsed="false">
      <c r="A9" s="175" t="s">
        <v>469</v>
      </c>
      <c r="B9" s="1"/>
      <c r="C9" s="1"/>
      <c r="D9" s="1"/>
      <c r="E9" s="1"/>
      <c r="F9" s="1"/>
      <c r="G9" s="1"/>
    </row>
    <row r="10" customFormat="false" ht="12" hidden="false" customHeight="false" outlineLevel="0" collapsed="false">
      <c r="A10" s="175" t="s">
        <v>470</v>
      </c>
      <c r="B10" s="1"/>
      <c r="C10" s="1"/>
      <c r="D10" s="1"/>
      <c r="E10" s="1"/>
      <c r="F10" s="1"/>
      <c r="G10" s="1"/>
    </row>
    <row r="11" customFormat="false" ht="12" hidden="false" customHeight="true" outlineLevel="0" collapsed="false">
      <c r="A11" s="447" t="s">
        <v>471</v>
      </c>
      <c r="B11" s="447"/>
      <c r="C11" s="447"/>
      <c r="D11" s="447"/>
      <c r="E11" s="447"/>
      <c r="F11" s="447"/>
      <c r="G11" s="447"/>
    </row>
    <row r="12" customFormat="false" ht="23.25" hidden="false" customHeight="true" outlineLevel="0" collapsed="false">
      <c r="A12" s="447" t="s">
        <v>472</v>
      </c>
      <c r="B12" s="447"/>
      <c r="C12" s="447"/>
      <c r="D12" s="447"/>
      <c r="E12" s="447"/>
      <c r="F12" s="447"/>
      <c r="G12" s="447"/>
    </row>
    <row r="13" customFormat="false" ht="12" hidden="false" customHeight="false" outlineLevel="0" collapsed="false">
      <c r="A13" s="62" t="s">
        <v>473</v>
      </c>
      <c r="B13" s="62"/>
      <c r="C13" s="62"/>
      <c r="D13" s="62"/>
      <c r="E13" s="62"/>
      <c r="F13" s="62"/>
      <c r="G13" s="62"/>
    </row>
  </sheetData>
  <mergeCells count="3">
    <mergeCell ref="B2:F2"/>
    <mergeCell ref="A11:G11"/>
    <mergeCell ref="A12:G1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sheetPr filterMode="false">
    <pageSetUpPr fitToPage="false"/>
  </sheetPr>
  <dimension ref="A1:I46"/>
  <sheetViews>
    <sheetView windowProtection="false" showFormulas="false" showGridLines="true" showRowColHeaders="true" showZeros="true" rightToLeft="false" tabSelected="false" showOutlineSymbols="true" defaultGridColor="true" view="normal" topLeftCell="A4" colorId="64" zoomScale="110" zoomScaleNormal="110" zoomScalePageLayoutView="100" workbookViewId="0">
      <selection pane="topLeft" activeCell="E30" activeCellId="0" sqref="E30"/>
    </sheetView>
  </sheetViews>
  <sheetFormatPr defaultRowHeight="12"/>
  <cols>
    <col collapsed="false" hidden="false" max="1" min="1" style="0" width="17.6683673469388"/>
    <col collapsed="false" hidden="false" max="3" min="2" style="0" width="15.6581632653061"/>
    <col collapsed="false" hidden="false" max="4" min="4" style="0" width="15.3367346938776"/>
    <col collapsed="false" hidden="false" max="5" min="5" style="0" width="17.1785714285714"/>
    <col collapsed="false" hidden="false" max="6" min="6" style="0" width="8.8265306122449"/>
    <col collapsed="false" hidden="false" max="7" min="7" style="0" width="17.9438775510204"/>
    <col collapsed="false" hidden="false" max="1025" min="8" style="0" width="8.8265306122449"/>
  </cols>
  <sheetData>
    <row r="1" customFormat="false" ht="12" hidden="false" customHeight="false" outlineLevel="0" collapsed="false">
      <c r="A1" s="103" t="s">
        <v>474</v>
      </c>
      <c r="B1" s="103"/>
      <c r="C1" s="103"/>
      <c r="D1" s="103"/>
      <c r="E1" s="103"/>
    </row>
    <row r="2" customFormat="false" ht="16" hidden="false" customHeight="false" outlineLevel="0" collapsed="false">
      <c r="A2" s="415"/>
      <c r="B2" s="439"/>
      <c r="C2" s="439"/>
      <c r="D2" s="439"/>
      <c r="E2" s="439"/>
    </row>
    <row r="3" customFormat="false" ht="12" hidden="false" customHeight="false" outlineLevel="0" collapsed="false">
      <c r="A3" s="332"/>
      <c r="B3" s="333"/>
      <c r="C3" s="333"/>
      <c r="D3" s="448"/>
    </row>
    <row r="4" customFormat="false" ht="21" hidden="false" customHeight="false" outlineLevel="0" collapsed="false">
      <c r="A4" s="449" t="s">
        <v>475</v>
      </c>
      <c r="B4" s="450" t="s">
        <v>476</v>
      </c>
      <c r="C4" s="450" t="s">
        <v>477</v>
      </c>
      <c r="D4" s="450" t="s">
        <v>478</v>
      </c>
    </row>
    <row r="5" customFormat="false" ht="12" hidden="false" customHeight="false" outlineLevel="0" collapsed="false">
      <c r="A5" s="451"/>
      <c r="B5" s="452" t="s">
        <v>479</v>
      </c>
      <c r="C5" s="452" t="s">
        <v>479</v>
      </c>
      <c r="D5" s="449" t="s">
        <v>480</v>
      </c>
    </row>
    <row r="6" customFormat="false" ht="12.8" hidden="false" customHeight="false" outlineLevel="0" collapsed="false">
      <c r="A6" s="253"/>
      <c r="B6" s="419"/>
      <c r="C6" s="358" t="s">
        <v>481</v>
      </c>
      <c r="D6" s="426" t="s">
        <v>481</v>
      </c>
      <c r="E6" s="0" t="s">
        <v>482</v>
      </c>
      <c r="H6" s="0" t="s">
        <v>482</v>
      </c>
    </row>
    <row r="7" customFormat="false" ht="12.8" hidden="false" customHeight="false" outlineLevel="0" collapsed="false">
      <c r="A7" s="341" t="s">
        <v>237</v>
      </c>
      <c r="B7" s="397" t="n">
        <v>221292</v>
      </c>
      <c r="C7" s="397" t="n">
        <v>6680715.02</v>
      </c>
      <c r="D7" s="397" t="n">
        <v>2366885</v>
      </c>
      <c r="E7" s="73" t="n">
        <f aca="false">D7*1000/'Table 1.12'!D5</f>
        <v>444.26018732286</v>
      </c>
      <c r="G7" s="217" t="s">
        <v>249</v>
      </c>
      <c r="H7" s="73" t="n">
        <v>818.160561184723</v>
      </c>
    </row>
    <row r="8" customFormat="false" ht="12.8" hidden="false" customHeight="false" outlineLevel="0" collapsed="false">
      <c r="A8" s="217" t="s">
        <v>221</v>
      </c>
      <c r="B8" s="96" t="n">
        <v>8407</v>
      </c>
      <c r="C8" s="96" t="n">
        <v>447933.002</v>
      </c>
      <c r="D8" s="96" t="n">
        <v>178271</v>
      </c>
      <c r="E8" s="73" t="n">
        <f aca="false">D8*1000/'Table 1.12'!D6</f>
        <v>784.885307973407</v>
      </c>
      <c r="G8" s="217" t="s">
        <v>221</v>
      </c>
      <c r="H8" s="73" t="n">
        <v>784.885307973407</v>
      </c>
    </row>
    <row r="9" customFormat="false" ht="12.8" hidden="false" customHeight="false" outlineLevel="0" collapsed="false">
      <c r="A9" s="217" t="s">
        <v>223</v>
      </c>
      <c r="B9" s="96" t="n">
        <v>11694</v>
      </c>
      <c r="C9" s="96" t="n">
        <v>220160.699</v>
      </c>
      <c r="D9" s="96" t="n">
        <v>81228</v>
      </c>
      <c r="E9" s="73" t="n">
        <f aca="false">D9*1000/'Table 1.12'!D7</f>
        <v>315.154807170016</v>
      </c>
      <c r="G9" s="217" t="s">
        <v>243</v>
      </c>
      <c r="H9" s="73" t="n">
        <v>776.042559949182</v>
      </c>
    </row>
    <row r="10" customFormat="false" ht="12.8" hidden="false" customHeight="false" outlineLevel="0" collapsed="false">
      <c r="A10" s="217" t="s">
        <v>229</v>
      </c>
      <c r="B10" s="96" t="n">
        <v>4793</v>
      </c>
      <c r="C10" s="96" t="n">
        <v>76795.497</v>
      </c>
      <c r="D10" s="96" t="n">
        <v>25418</v>
      </c>
      <c r="E10" s="73" t="n">
        <f aca="false">D10*1000/'Table 1.12'!D8</f>
        <v>218.668272539573</v>
      </c>
      <c r="G10" s="217" t="s">
        <v>222</v>
      </c>
      <c r="H10" s="73" t="n">
        <v>668.697435897436</v>
      </c>
    </row>
    <row r="11" customFormat="false" ht="12.8" hidden="false" customHeight="false" outlineLevel="0" collapsed="false">
      <c r="A11" s="217" t="s">
        <v>250</v>
      </c>
      <c r="B11" s="96" t="n">
        <v>8245</v>
      </c>
      <c r="C11" s="96" t="n">
        <v>89217.612</v>
      </c>
      <c r="D11" s="96" t="n">
        <v>28544</v>
      </c>
      <c r="E11" s="73" t="n">
        <f aca="false">D11*1000/'Table 1.12'!D9</f>
        <v>324.179443498013</v>
      </c>
      <c r="G11" s="217" t="s">
        <v>251</v>
      </c>
      <c r="H11" s="73" t="n">
        <v>588.189655172414</v>
      </c>
    </row>
    <row r="12" customFormat="false" ht="12.8" hidden="false" customHeight="false" outlineLevel="0" collapsed="false">
      <c r="A12" s="217" t="s">
        <v>233</v>
      </c>
      <c r="B12" s="96" t="n">
        <v>1581</v>
      </c>
      <c r="C12" s="96" t="n">
        <v>37949.945</v>
      </c>
      <c r="D12" s="96" t="n">
        <v>12684</v>
      </c>
      <c r="E12" s="73" t="n">
        <f aca="false">D12*1000/'Table 1.12'!D10</f>
        <v>247.347893915757</v>
      </c>
      <c r="G12" s="217" t="s">
        <v>247</v>
      </c>
      <c r="H12" s="73" t="n">
        <v>540.504567932277</v>
      </c>
    </row>
    <row r="13" customFormat="false" ht="12.8" hidden="false" customHeight="false" outlineLevel="0" collapsed="false">
      <c r="A13" s="217" t="s">
        <v>245</v>
      </c>
      <c r="B13" s="96" t="n">
        <v>9168</v>
      </c>
      <c r="C13" s="96" t="n">
        <v>118754.52</v>
      </c>
      <c r="D13" s="96" t="n">
        <v>41532</v>
      </c>
      <c r="E13" s="73" t="n">
        <f aca="false">D13*1000/'Table 1.12'!D11</f>
        <v>276.382511479337</v>
      </c>
      <c r="G13" s="217" t="s">
        <v>232</v>
      </c>
      <c r="H13" s="73" t="n">
        <v>484.8533640023</v>
      </c>
    </row>
    <row r="14" customFormat="false" ht="12.8" hidden="false" customHeight="false" outlineLevel="0" collapsed="false">
      <c r="A14" s="217" t="s">
        <v>241</v>
      </c>
      <c r="B14" s="96" t="n">
        <v>5737</v>
      </c>
      <c r="C14" s="96" t="n">
        <v>188943.465</v>
      </c>
      <c r="D14" s="96" t="n">
        <v>62180</v>
      </c>
      <c r="E14" s="73" t="n">
        <f aca="false">D14*1000/'Table 1.12'!D12</f>
        <v>419.653101167578</v>
      </c>
      <c r="G14" s="217" t="s">
        <v>246</v>
      </c>
      <c r="H14" s="73" t="n">
        <v>456.561493882808</v>
      </c>
    </row>
    <row r="15" customFormat="false" ht="12.8" hidden="false" customHeight="false" outlineLevel="0" collapsed="false">
      <c r="A15" s="217" t="s">
        <v>239</v>
      </c>
      <c r="B15" s="96" t="n">
        <v>3907</v>
      </c>
      <c r="C15" s="96" t="n">
        <v>81740.799</v>
      </c>
      <c r="D15" s="96" t="n">
        <v>25210</v>
      </c>
      <c r="E15" s="73" t="n">
        <f aca="false">D15*1000/'Table 1.12'!D13</f>
        <v>205.896765762823</v>
      </c>
      <c r="G15" s="231" t="s">
        <v>224</v>
      </c>
      <c r="H15" s="73" t="n">
        <v>455.126603837856</v>
      </c>
    </row>
    <row r="16" customFormat="false" ht="12.8" hidden="false" customHeight="false" outlineLevel="0" collapsed="false">
      <c r="A16" s="217" t="s">
        <v>236</v>
      </c>
      <c r="B16" s="96" t="n">
        <v>2321</v>
      </c>
      <c r="C16" s="96" t="n">
        <v>67649.15</v>
      </c>
      <c r="D16" s="96" t="n">
        <v>21691</v>
      </c>
      <c r="E16" s="73" t="n">
        <f aca="false">D16*1000/'Table 1.12'!D14</f>
        <v>204.902701681466</v>
      </c>
      <c r="G16" s="341" t="s">
        <v>237</v>
      </c>
      <c r="I16" s="73" t="n">
        <v>444.26018732286</v>
      </c>
    </row>
    <row r="17" customFormat="false" ht="12.8" hidden="false" customHeight="false" outlineLevel="0" collapsed="false">
      <c r="A17" s="217" t="s">
        <v>230</v>
      </c>
      <c r="B17" s="96" t="n">
        <v>3337</v>
      </c>
      <c r="C17" s="96" t="n">
        <v>68969.295</v>
      </c>
      <c r="D17" s="96" t="n">
        <v>21637</v>
      </c>
      <c r="E17" s="73" t="n">
        <f aca="false">D17*1000/'Table 1.12'!D15</f>
        <v>213.466850828729</v>
      </c>
      <c r="G17" s="217" t="s">
        <v>227</v>
      </c>
      <c r="H17" s="73" t="n">
        <v>434.43351230547</v>
      </c>
    </row>
    <row r="18" customFormat="false" ht="12.8" hidden="false" customHeight="false" outlineLevel="0" collapsed="false">
      <c r="A18" s="217" t="s">
        <v>242</v>
      </c>
      <c r="B18" s="96" t="n">
        <v>1700</v>
      </c>
      <c r="C18" s="96" t="n">
        <v>39147.216</v>
      </c>
      <c r="D18" s="96" t="n">
        <v>13399</v>
      </c>
      <c r="E18" s="73" t="n">
        <f aca="false">D18*1000/'Table 1.12'!D16</f>
        <v>146.437158469945</v>
      </c>
      <c r="G18" s="217" t="s">
        <v>240</v>
      </c>
      <c r="H18" s="73" t="n">
        <v>429.059829059829</v>
      </c>
    </row>
    <row r="19" customFormat="false" ht="12.8" hidden="false" customHeight="false" outlineLevel="0" collapsed="false">
      <c r="A19" s="217" t="s">
        <v>222</v>
      </c>
      <c r="B19" s="96" t="n">
        <v>19712</v>
      </c>
      <c r="C19" s="96" t="n">
        <v>907064.471</v>
      </c>
      <c r="D19" s="96" t="n">
        <v>325990</v>
      </c>
      <c r="E19" s="73" t="n">
        <f aca="false">D19*1000/'Table 1.12'!D17</f>
        <v>668.697435897436</v>
      </c>
      <c r="G19" s="217" t="s">
        <v>241</v>
      </c>
      <c r="H19" s="73" t="n">
        <v>419.653101167578</v>
      </c>
    </row>
    <row r="20" customFormat="false" ht="12.8" hidden="false" customHeight="false" outlineLevel="0" collapsed="false">
      <c r="A20" s="217" t="s">
        <v>253</v>
      </c>
      <c r="B20" s="96" t="n">
        <v>2271</v>
      </c>
      <c r="C20" s="96" t="n">
        <v>22429.091</v>
      </c>
      <c r="D20" s="96" t="n">
        <v>6817</v>
      </c>
      <c r="E20" s="73" t="n">
        <f aca="false">D20*1000/'Table 1.12'!D18</f>
        <v>248.795620437956</v>
      </c>
      <c r="G20" s="217" t="s">
        <v>231</v>
      </c>
      <c r="H20" s="73" t="n">
        <v>401.28547791778</v>
      </c>
    </row>
    <row r="21" customFormat="false" ht="12.8" hidden="false" customHeight="false" outlineLevel="0" collapsed="false">
      <c r="A21" s="217" t="s">
        <v>231</v>
      </c>
      <c r="B21" s="96" t="n">
        <v>4748</v>
      </c>
      <c r="C21" s="96" t="n">
        <v>173371.603</v>
      </c>
      <c r="D21" s="96" t="n">
        <v>63058</v>
      </c>
      <c r="E21" s="73" t="n">
        <f aca="false">D21*1000/'Table 1.12'!D19</f>
        <v>401.28547791778</v>
      </c>
      <c r="G21" s="217" t="s">
        <v>252</v>
      </c>
      <c r="H21" s="73" t="n">
        <v>384.9327770051</v>
      </c>
    </row>
    <row r="22" customFormat="false" ht="12.8" hidden="false" customHeight="false" outlineLevel="0" collapsed="false">
      <c r="A22" s="217" t="s">
        <v>227</v>
      </c>
      <c r="B22" s="96" t="n">
        <v>13120</v>
      </c>
      <c r="C22" s="96" t="n">
        <v>432116.271</v>
      </c>
      <c r="D22" s="96" t="n">
        <v>159398</v>
      </c>
      <c r="E22" s="73" t="n">
        <f aca="false">D22*1000/'Table 1.12'!D20</f>
        <v>434.43351230547</v>
      </c>
      <c r="G22" s="217" t="s">
        <v>225</v>
      </c>
      <c r="H22" s="73" t="n">
        <v>333.905670376259</v>
      </c>
    </row>
    <row r="23" customFormat="false" ht="12.8" hidden="false" customHeight="false" outlineLevel="0" collapsed="false">
      <c r="A23" s="217" t="s">
        <v>247</v>
      </c>
      <c r="B23" s="96" t="n">
        <v>25109</v>
      </c>
      <c r="C23" s="96" t="n">
        <v>980685.75</v>
      </c>
      <c r="D23" s="96" t="n">
        <v>322438</v>
      </c>
      <c r="E23" s="73" t="n">
        <f aca="false">D23*1000/'Table 1.12'!D21</f>
        <v>540.504567932277</v>
      </c>
      <c r="G23" s="217" t="s">
        <v>250</v>
      </c>
      <c r="H23" s="73" t="n">
        <v>324.179443498013</v>
      </c>
    </row>
    <row r="24" customFormat="false" ht="12.8" hidden="false" customHeight="false" outlineLevel="0" collapsed="false">
      <c r="A24" s="217" t="s">
        <v>246</v>
      </c>
      <c r="B24" s="96" t="n">
        <v>17506</v>
      </c>
      <c r="C24" s="96" t="n">
        <v>305860.205</v>
      </c>
      <c r="D24" s="96" t="n">
        <v>106356</v>
      </c>
      <c r="E24" s="73" t="n">
        <f aca="false">D24*1000/'Table 1.12'!D22</f>
        <v>456.561493882808</v>
      </c>
      <c r="G24" s="217" t="s">
        <v>226</v>
      </c>
      <c r="H24" s="73" t="n">
        <v>319.959390862944</v>
      </c>
    </row>
    <row r="25" customFormat="false" ht="12.8" hidden="false" customHeight="false" outlineLevel="0" collapsed="false">
      <c r="A25" s="217" t="s">
        <v>248</v>
      </c>
      <c r="B25" s="96" t="n">
        <v>2284</v>
      </c>
      <c r="C25" s="96" t="n">
        <v>60260.045</v>
      </c>
      <c r="D25" s="96" t="n">
        <v>19013</v>
      </c>
      <c r="E25" s="73" t="n">
        <f aca="false">D25*1000/'Table 1.12'!D23</f>
        <v>236.745112688333</v>
      </c>
      <c r="G25" s="217" t="s">
        <v>228</v>
      </c>
      <c r="H25" s="73" t="n">
        <v>319.645808736718</v>
      </c>
    </row>
    <row r="26" customFormat="false" ht="12.8" hidden="false" customHeight="false" outlineLevel="0" collapsed="false">
      <c r="A26" s="217" t="s">
        <v>228</v>
      </c>
      <c r="B26" s="96" t="n">
        <v>2824</v>
      </c>
      <c r="C26" s="96" t="n">
        <v>77300.113</v>
      </c>
      <c r="D26" s="96" t="n">
        <v>27074</v>
      </c>
      <c r="E26" s="73" t="n">
        <f aca="false">D26*1000/'Table 1.12'!D24</f>
        <v>319.645808736718</v>
      </c>
      <c r="G26" s="217" t="s">
        <v>234</v>
      </c>
      <c r="H26" s="73" t="n">
        <v>316.756756756757</v>
      </c>
    </row>
    <row r="27" customFormat="false" ht="12.8" hidden="false" customHeight="false" outlineLevel="0" collapsed="false">
      <c r="A27" s="217" t="s">
        <v>225</v>
      </c>
      <c r="B27" s="96" t="n">
        <v>4566</v>
      </c>
      <c r="C27" s="96" t="n">
        <v>86590.528</v>
      </c>
      <c r="D27" s="96" t="n">
        <v>31504</v>
      </c>
      <c r="E27" s="73" t="n">
        <f aca="false">D27*1000/'Table 1.12'!D25</f>
        <v>333.905670376259</v>
      </c>
      <c r="G27" s="217" t="s">
        <v>223</v>
      </c>
      <c r="H27" s="73" t="n">
        <v>315.154807170016</v>
      </c>
    </row>
    <row r="28" customFormat="false" ht="12.8" hidden="false" customHeight="false" outlineLevel="0" collapsed="false">
      <c r="A28" s="217" t="s">
        <v>244</v>
      </c>
      <c r="B28" s="96" t="n">
        <v>5026</v>
      </c>
      <c r="C28" s="96" t="n">
        <v>107016.891</v>
      </c>
      <c r="D28" s="96" t="n">
        <v>35874</v>
      </c>
      <c r="E28" s="73" t="n">
        <f aca="false">D28*1000/'Table 1.12'!D26</f>
        <v>262.007011393514</v>
      </c>
      <c r="G28" s="217" t="s">
        <v>238</v>
      </c>
      <c r="H28" s="73" t="n">
        <v>299.884523139786</v>
      </c>
    </row>
    <row r="29" customFormat="false" ht="12.8" hidden="false" customHeight="false" outlineLevel="0" collapsed="false">
      <c r="A29" s="217" t="s">
        <v>238</v>
      </c>
      <c r="B29" s="96" t="n">
        <v>9543</v>
      </c>
      <c r="C29" s="96" t="n">
        <v>297916.325</v>
      </c>
      <c r="D29" s="96" t="n">
        <v>101280</v>
      </c>
      <c r="E29" s="73" t="n">
        <f aca="false">D29*1000/'Table 1.12'!D27</f>
        <v>299.884523139786</v>
      </c>
      <c r="G29" s="217" t="s">
        <v>245</v>
      </c>
      <c r="H29" s="73" t="n">
        <v>276.382511479337</v>
      </c>
    </row>
    <row r="30" customFormat="false" ht="12.8" hidden="false" customHeight="false" outlineLevel="0" collapsed="false">
      <c r="A30" s="217" t="s">
        <v>252</v>
      </c>
      <c r="B30" s="96" t="n">
        <v>2108</v>
      </c>
      <c r="C30" s="96" t="n">
        <v>25982.385</v>
      </c>
      <c r="D30" s="96" t="n">
        <v>8303</v>
      </c>
      <c r="E30" s="73" t="n">
        <f aca="false">D30*1000/'Table 1.12'!D28</f>
        <v>384.9327770051</v>
      </c>
      <c r="G30" s="217" t="s">
        <v>235</v>
      </c>
      <c r="H30" s="73" t="n">
        <v>262.272767190656</v>
      </c>
    </row>
    <row r="31" customFormat="false" ht="12.8" hidden="false" customHeight="false" outlineLevel="0" collapsed="false">
      <c r="A31" s="217" t="s">
        <v>226</v>
      </c>
      <c r="B31" s="96" t="n">
        <v>8354</v>
      </c>
      <c r="C31" s="96" t="n">
        <v>148089.98</v>
      </c>
      <c r="D31" s="96" t="n">
        <v>47274</v>
      </c>
      <c r="E31" s="73" t="n">
        <f aca="false">D31*1000/'Table 1.12'!D29</f>
        <v>319.959390862944</v>
      </c>
      <c r="G31" s="217" t="s">
        <v>244</v>
      </c>
      <c r="H31" s="73" t="n">
        <v>262.007011393514</v>
      </c>
    </row>
    <row r="32" customFormat="false" ht="12.8" hidden="false" customHeight="false" outlineLevel="0" collapsed="false">
      <c r="A32" s="217" t="s">
        <v>232</v>
      </c>
      <c r="B32" s="96" t="n">
        <v>6262</v>
      </c>
      <c r="C32" s="96" t="n">
        <v>236243.9</v>
      </c>
      <c r="D32" s="96" t="n">
        <v>84316</v>
      </c>
      <c r="E32" s="73" t="n">
        <f aca="false">D32*1000/'Table 1.12'!D30</f>
        <v>484.8533640023</v>
      </c>
      <c r="G32" s="217" t="s">
        <v>421</v>
      </c>
      <c r="H32" s="73" t="n">
        <v>248.795620437956</v>
      </c>
    </row>
    <row r="33" customFormat="false" ht="12.8" hidden="false" customHeight="false" outlineLevel="0" collapsed="false">
      <c r="A33" s="217" t="s">
        <v>235</v>
      </c>
      <c r="B33" s="96" t="n">
        <v>7067</v>
      </c>
      <c r="C33" s="96" t="n">
        <v>90767.504</v>
      </c>
      <c r="D33" s="96" t="n">
        <v>29865</v>
      </c>
      <c r="E33" s="73" t="n">
        <f aca="false">D33*1000/'Table 1.12'!D31</f>
        <v>262.272767190656</v>
      </c>
      <c r="G33" s="217" t="s">
        <v>233</v>
      </c>
      <c r="H33" s="73" t="n">
        <v>247.347893915757</v>
      </c>
    </row>
    <row r="34" customFormat="false" ht="12.8" hidden="false" customHeight="false" outlineLevel="0" collapsed="false">
      <c r="A34" s="217" t="s">
        <v>251</v>
      </c>
      <c r="B34" s="96" t="n">
        <v>1998</v>
      </c>
      <c r="C34" s="96" t="n">
        <v>44254.151</v>
      </c>
      <c r="D34" s="96" t="n">
        <v>13646</v>
      </c>
      <c r="E34" s="73" t="n">
        <f aca="false">D34*1000/'Table 1.12'!D32</f>
        <v>588.189655172414</v>
      </c>
      <c r="G34" s="217" t="s">
        <v>248</v>
      </c>
      <c r="H34" s="73" t="n">
        <v>236.745112688333</v>
      </c>
    </row>
    <row r="35" customFormat="false" ht="12.8" hidden="false" customHeight="false" outlineLevel="0" collapsed="false">
      <c r="A35" s="217" t="s">
        <v>234</v>
      </c>
      <c r="B35" s="96" t="n">
        <v>4758</v>
      </c>
      <c r="C35" s="96" t="n">
        <v>107286.115</v>
      </c>
      <c r="D35" s="96" t="n">
        <v>35746</v>
      </c>
      <c r="E35" s="73" t="n">
        <f aca="false">D35*1000/'Table 1.12'!D33</f>
        <v>316.756756756757</v>
      </c>
      <c r="G35" s="217" t="s">
        <v>229</v>
      </c>
      <c r="H35" s="73" t="n">
        <v>218.668272539573</v>
      </c>
    </row>
    <row r="36" customFormat="false" ht="12.8" hidden="false" customHeight="false" outlineLevel="0" collapsed="false">
      <c r="A36" s="217" t="s">
        <v>243</v>
      </c>
      <c r="B36" s="96" t="n">
        <v>9627</v>
      </c>
      <c r="C36" s="96" t="n">
        <v>638862.07</v>
      </c>
      <c r="D36" s="96" t="n">
        <v>244337</v>
      </c>
      <c r="E36" s="73" t="n">
        <f aca="false">D36*1000/'Table 1.12'!D34</f>
        <v>776.042559949182</v>
      </c>
      <c r="G36" s="217" t="s">
        <v>230</v>
      </c>
      <c r="H36" s="73" t="n">
        <v>213.466850828729</v>
      </c>
    </row>
    <row r="37" customFormat="false" ht="12.8" hidden="false" customHeight="false" outlineLevel="0" collapsed="false">
      <c r="A37" s="217" t="s">
        <v>240</v>
      </c>
      <c r="B37" s="96" t="n">
        <v>4952</v>
      </c>
      <c r="C37" s="96" t="n">
        <v>113945.33</v>
      </c>
      <c r="D37" s="96" t="n">
        <v>39156</v>
      </c>
      <c r="E37" s="73" t="n">
        <f aca="false">D37*1000/'Table 1.12'!D35</f>
        <v>429.059829059829</v>
      </c>
      <c r="G37" s="217" t="s">
        <v>239</v>
      </c>
      <c r="H37" s="73" t="n">
        <v>205.896765762823</v>
      </c>
    </row>
    <row r="38" customFormat="false" ht="12.8" hidden="false" customHeight="false" outlineLevel="0" collapsed="false">
      <c r="A38" s="217" t="s">
        <v>249</v>
      </c>
      <c r="B38" s="96" t="n">
        <v>2832</v>
      </c>
      <c r="C38" s="96" t="n">
        <v>171349.335</v>
      </c>
      <c r="D38" s="96" t="n">
        <v>73479</v>
      </c>
      <c r="E38" s="73" t="n">
        <f aca="false">D38*1000/'Table 1.12'!D36</f>
        <v>818.160561184723</v>
      </c>
      <c r="G38" s="217" t="s">
        <v>236</v>
      </c>
      <c r="H38" s="73" t="n">
        <v>204.902701681466</v>
      </c>
    </row>
    <row r="39" customFormat="false" ht="12.8" hidden="false" customHeight="false" outlineLevel="0" collapsed="false">
      <c r="A39" s="231" t="s">
        <v>224</v>
      </c>
      <c r="B39" s="135" t="n">
        <v>5735</v>
      </c>
      <c r="C39" s="135" t="n">
        <v>216061.757</v>
      </c>
      <c r="D39" s="135" t="n">
        <v>80166</v>
      </c>
      <c r="E39" s="73" t="n">
        <f aca="false">D39*1000/'Table 1.12'!D37</f>
        <v>455.126603837856</v>
      </c>
      <c r="G39" s="217" t="s">
        <v>242</v>
      </c>
      <c r="H39" s="73" t="n">
        <v>146.437158469945</v>
      </c>
    </row>
    <row r="40" customFormat="false" ht="13" hidden="false" customHeight="false" outlineLevel="0" collapsed="false">
      <c r="A40" s="253"/>
      <c r="B40" s="453"/>
      <c r="C40" s="453"/>
      <c r="D40" s="453"/>
    </row>
    <row r="41" customFormat="false" ht="61.5" hidden="false" customHeight="true" outlineLevel="0" collapsed="false">
      <c r="A41" s="370" t="s">
        <v>483</v>
      </c>
      <c r="B41" s="370"/>
      <c r="C41" s="370"/>
      <c r="D41" s="370"/>
    </row>
    <row r="42" customFormat="false" ht="12" hidden="false" customHeight="false" outlineLevel="0" collapsed="false">
      <c r="A42" s="252" t="s">
        <v>484</v>
      </c>
      <c r="B42" s="252"/>
    </row>
    <row r="43" customFormat="false" ht="12" hidden="false" customHeight="false" outlineLevel="0" collapsed="false">
      <c r="A43" s="252" t="s">
        <v>485</v>
      </c>
      <c r="B43" s="252"/>
    </row>
    <row r="44" customFormat="false" ht="12" hidden="false" customHeight="false" outlineLevel="0" collapsed="false">
      <c r="A44" s="252" t="s">
        <v>486</v>
      </c>
      <c r="B44" s="252"/>
    </row>
    <row r="45" customFormat="false" ht="12" hidden="false" customHeight="false" outlineLevel="0" collapsed="false">
      <c r="A45" s="252" t="s">
        <v>487</v>
      </c>
      <c r="B45" s="252" t="s">
        <v>488</v>
      </c>
    </row>
    <row r="46" customFormat="false" ht="12" hidden="false" customHeight="false" outlineLevel="0" collapsed="false">
      <c r="A46" s="252"/>
      <c r="B46" s="252" t="s">
        <v>489</v>
      </c>
    </row>
  </sheetData>
  <mergeCells count="2">
    <mergeCell ref="B2:E2"/>
    <mergeCell ref="A41:D4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1:70"/>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G20" activeCellId="0" sqref="G20"/>
    </sheetView>
  </sheetViews>
  <sheetFormatPr defaultRowHeight="12.8"/>
  <cols>
    <col collapsed="false" hidden="false" max="1" min="1" style="0" width="29.1020408163265"/>
    <col collapsed="false" hidden="false" max="4" min="2" style="0" width="12.9489795918367"/>
    <col collapsed="false" hidden="false" max="5" min="5" style="65" width="12.9489795918367"/>
    <col collapsed="false" hidden="false" max="1025" min="6" style="0" width="11.5204081632653"/>
  </cols>
  <sheetData>
    <row r="1" customFormat="false" ht="12.8" hidden="false" customHeight="false" outlineLevel="0" collapsed="false">
      <c r="A1" s="66"/>
      <c r="B1" s="67" t="s">
        <v>100</v>
      </c>
      <c r="C1" s="67" t="s">
        <v>101</v>
      </c>
      <c r="D1" s="67" t="s">
        <v>102</v>
      </c>
      <c r="E1" s="68" t="s">
        <v>103</v>
      </c>
      <c r="F1" s="68" t="s">
        <v>104</v>
      </c>
      <c r="G1" s="0" t="s">
        <v>105</v>
      </c>
    </row>
    <row r="2" customFormat="false" ht="12.8" hidden="false" customHeight="false" outlineLevel="0" collapsed="false">
      <c r="A2" s="66" t="s">
        <v>106</v>
      </c>
      <c r="B2" s="69" t="n">
        <v>4818152</v>
      </c>
      <c r="C2" s="69" t="n">
        <v>4856964</v>
      </c>
      <c r="D2" s="70" t="n">
        <v>4737915</v>
      </c>
      <c r="E2" s="70" t="n">
        <v>4774454</v>
      </c>
      <c r="F2" s="70" t="n">
        <v>4805002</v>
      </c>
      <c r="G2" s="0" t="n">
        <f aca="false">'Annex C AJC'!B4+'Annex E'!B4</f>
        <v>4805002</v>
      </c>
    </row>
    <row r="3" customFormat="false" ht="12.8" hidden="false" customHeight="false" outlineLevel="0" collapsed="false">
      <c r="A3" s="66" t="s">
        <v>107</v>
      </c>
      <c r="B3" s="69" t="n">
        <v>768987</v>
      </c>
      <c r="C3" s="69" t="n">
        <v>738957</v>
      </c>
      <c r="D3" s="70" t="n">
        <v>712625</v>
      </c>
      <c r="E3" s="70" t="n">
        <v>703107</v>
      </c>
      <c r="F3" s="70" t="n">
        <v>707638</v>
      </c>
      <c r="G3" s="0" t="n">
        <f aca="false">'Annex C AJC'!C4+'Annex E'!C4</f>
        <v>707638</v>
      </c>
    </row>
    <row r="4" customFormat="false" ht="12.8" hidden="false" customHeight="false" outlineLevel="0" collapsed="false">
      <c r="A4" s="66" t="s">
        <v>108</v>
      </c>
      <c r="B4" s="69" t="n">
        <v>3559328</v>
      </c>
      <c r="C4" s="69" t="n">
        <v>3609012</v>
      </c>
      <c r="D4" s="70" t="n">
        <v>3665002</v>
      </c>
      <c r="E4" s="70" t="n">
        <v>3785476</v>
      </c>
      <c r="F4" s="70" t="n">
        <v>3855869</v>
      </c>
      <c r="G4" s="0" t="s">
        <v>109</v>
      </c>
    </row>
    <row r="5" customFormat="false" ht="12.8" hidden="false" customHeight="false" outlineLevel="0" collapsed="false">
      <c r="A5" s="66" t="s">
        <v>110</v>
      </c>
      <c r="B5" s="69" t="n">
        <v>1296823</v>
      </c>
      <c r="C5" s="69" t="n">
        <v>1242866</v>
      </c>
      <c r="D5" s="70" t="n">
        <v>1210588</v>
      </c>
      <c r="E5" s="70" t="n">
        <v>1240749</v>
      </c>
      <c r="F5" s="70"/>
      <c r="G5" s="0" t="s">
        <v>109</v>
      </c>
    </row>
    <row r="6" customFormat="false" ht="12.8" hidden="false" customHeight="false" outlineLevel="0" collapsed="false">
      <c r="A6" s="66" t="s">
        <v>111</v>
      </c>
      <c r="B6" s="69" t="n">
        <v>349708</v>
      </c>
      <c r="C6" s="69" t="n">
        <v>357138</v>
      </c>
      <c r="D6" s="70" t="n">
        <v>333385</v>
      </c>
      <c r="E6" s="70" t="n">
        <v>346675</v>
      </c>
      <c r="F6" s="70"/>
      <c r="G6" s="0" t="s">
        <v>109</v>
      </c>
    </row>
    <row r="7" customFormat="false" ht="12.8" hidden="false" customHeight="false" outlineLevel="0" collapsed="false">
      <c r="A7" s="66" t="s">
        <v>112</v>
      </c>
      <c r="B7" s="69" t="n">
        <v>698778</v>
      </c>
      <c r="C7" s="69" t="n">
        <v>706996</v>
      </c>
      <c r="D7" s="70" t="n">
        <v>671853</v>
      </c>
      <c r="E7" s="70" t="n">
        <v>695844</v>
      </c>
      <c r="F7" s="70" t="n">
        <v>684601</v>
      </c>
    </row>
    <row r="8" customFormat="false" ht="12.8" hidden="false" customHeight="false" outlineLevel="0" collapsed="false">
      <c r="A8" s="66" t="s">
        <v>113</v>
      </c>
      <c r="B8" s="69" t="n">
        <v>789900</v>
      </c>
      <c r="C8" s="69" t="n">
        <v>792494</v>
      </c>
      <c r="D8" s="70" t="n">
        <v>785301</v>
      </c>
      <c r="E8" s="70" t="n">
        <v>784331</v>
      </c>
      <c r="F8" s="70" t="n">
        <v>802911</v>
      </c>
    </row>
    <row r="9" customFormat="false" ht="12.8" hidden="false" customHeight="false" outlineLevel="0" collapsed="false">
      <c r="A9" s="66" t="s">
        <v>114</v>
      </c>
      <c r="B9" s="69" t="n">
        <v>514080</v>
      </c>
      <c r="C9" s="69" t="n">
        <v>512608</v>
      </c>
      <c r="D9" s="70" t="n">
        <v>473079</v>
      </c>
      <c r="E9" s="70" t="n">
        <v>483638</v>
      </c>
      <c r="F9" s="70" t="n">
        <v>462752</v>
      </c>
    </row>
    <row r="10" customFormat="false" ht="12.8" hidden="false" customHeight="false" outlineLevel="0" collapsed="false">
      <c r="A10" s="66" t="s">
        <v>115</v>
      </c>
      <c r="B10" s="69" t="n">
        <v>2323649</v>
      </c>
      <c r="C10" s="69" t="n">
        <v>2361230</v>
      </c>
      <c r="D10" s="70" t="n">
        <v>2327359</v>
      </c>
      <c r="E10" s="70" t="n">
        <v>2326819</v>
      </c>
      <c r="F10" s="70" t="n">
        <v>2386681</v>
      </c>
    </row>
    <row r="11" customFormat="false" ht="12.8" hidden="false" customHeight="false" outlineLevel="0" collapsed="false">
      <c r="A11" s="66" t="s">
        <v>116</v>
      </c>
      <c r="B11" s="69" t="n">
        <v>889716</v>
      </c>
      <c r="C11" s="69" t="n">
        <v>774715</v>
      </c>
      <c r="D11" s="70" t="n">
        <v>682334</v>
      </c>
      <c r="E11" s="70" t="n">
        <v>573071</v>
      </c>
      <c r="F11" s="70" t="n">
        <v>711096</v>
      </c>
    </row>
    <row r="12" customFormat="false" ht="12.8" hidden="false" customHeight="false" outlineLevel="0" collapsed="false">
      <c r="A12" s="66" t="s">
        <v>117</v>
      </c>
      <c r="B12" s="69" t="n">
        <v>59530</v>
      </c>
      <c r="C12" s="69" t="n">
        <v>61552</v>
      </c>
      <c r="D12" s="70" t="n">
        <v>51301</v>
      </c>
      <c r="E12" s="70" t="n">
        <v>54557</v>
      </c>
      <c r="F12" s="70" t="n">
        <v>68308</v>
      </c>
    </row>
    <row r="13" customFormat="false" ht="12.8" hidden="false" customHeight="false" outlineLevel="0" collapsed="false">
      <c r="A13" s="67" t="s">
        <v>118</v>
      </c>
      <c r="B13" s="71" t="n">
        <v>16068651</v>
      </c>
      <c r="C13" s="71" t="n">
        <v>16014532</v>
      </c>
      <c r="D13" s="72" t="n">
        <v>15650742</v>
      </c>
      <c r="E13" s="72" t="n">
        <v>15768721</v>
      </c>
      <c r="F13" s="72" t="n">
        <v>14484858</v>
      </c>
      <c r="G13" s="73" t="n">
        <f aca="false">'Annex C AJC'!N4+'Annex E'!L4-'Annex C AJC'!M4-'Annex C AJC'!L4-'Annex C AJC'!K4-'Annex E'!K4</f>
        <v>14484858</v>
      </c>
    </row>
    <row r="14" customFormat="false" ht="12.8" hidden="false" customHeight="false" outlineLevel="0" collapsed="false">
      <c r="A14" s="67" t="s">
        <v>119</v>
      </c>
      <c r="B14" s="74" t="n">
        <f aca="false">SUM(B2:B12)-B13</f>
        <v>0</v>
      </c>
      <c r="C14" s="74" t="n">
        <f aca="false">SUM(C2:C12)-C13</f>
        <v>0</v>
      </c>
      <c r="D14" s="74" t="n">
        <f aca="false">SUM(D2:D12)-D13</f>
        <v>0</v>
      </c>
      <c r="E14" s="74" t="n">
        <f aca="false">SUM(E2:E12)-E13</f>
        <v>0</v>
      </c>
      <c r="F14" s="74" t="n">
        <f aca="false">SUM(F2:F12)-F13</f>
        <v>0</v>
      </c>
    </row>
    <row r="15" customFormat="false" ht="12.8" hidden="false" customHeight="false" outlineLevel="0" collapsed="false">
      <c r="A15" s="66" t="s">
        <v>120</v>
      </c>
      <c r="B15" s="75" t="n">
        <v>599150</v>
      </c>
      <c r="C15" s="75" t="n">
        <v>615931</v>
      </c>
      <c r="D15" s="70" t="n">
        <v>676735</v>
      </c>
      <c r="E15" s="70" t="n">
        <v>683665</v>
      </c>
      <c r="F15" s="70" t="n">
        <v>673808</v>
      </c>
    </row>
    <row r="16" customFormat="false" ht="12.8" hidden="false" customHeight="false" outlineLevel="0" collapsed="false">
      <c r="A16" s="66" t="s">
        <v>121</v>
      </c>
      <c r="B16" s="69" t="n">
        <v>473136</v>
      </c>
      <c r="C16" s="69" t="n">
        <v>531490</v>
      </c>
      <c r="D16" s="70" t="n">
        <v>592031</v>
      </c>
      <c r="E16" s="70" t="n">
        <v>595343</v>
      </c>
      <c r="F16" s="70" t="n">
        <v>598150</v>
      </c>
    </row>
    <row r="17" customFormat="false" ht="12.8" hidden="false" customHeight="false" outlineLevel="0" collapsed="false">
      <c r="A17" s="66" t="s">
        <v>122</v>
      </c>
      <c r="B17" s="69" t="n">
        <v>895</v>
      </c>
      <c r="C17" s="69" t="n">
        <v>2181</v>
      </c>
      <c r="D17" s="70" t="n">
        <v>0</v>
      </c>
      <c r="E17" s="70" t="n">
        <v>0</v>
      </c>
      <c r="F17" s="65"/>
    </row>
    <row r="18" customFormat="false" ht="19.4" hidden="false" customHeight="false" outlineLevel="0" collapsed="false">
      <c r="A18" s="66" t="s">
        <v>123</v>
      </c>
      <c r="B18" s="76" t="n">
        <v>0</v>
      </c>
      <c r="C18" s="76" t="n">
        <v>0</v>
      </c>
      <c r="D18" s="70" t="n">
        <v>0</v>
      </c>
      <c r="E18" s="70" t="n">
        <v>0</v>
      </c>
      <c r="F18" s="70" t="n">
        <v>0</v>
      </c>
      <c r="G18" s="0" t="s">
        <v>124</v>
      </c>
    </row>
    <row r="19" customFormat="false" ht="12.8" hidden="false" customHeight="false" outlineLevel="0" collapsed="false">
      <c r="A19" s="77" t="s">
        <v>125</v>
      </c>
      <c r="B19" s="78" t="n">
        <v>17141832</v>
      </c>
      <c r="C19" s="79" t="n">
        <v>17164134</v>
      </c>
      <c r="D19" s="80" t="n">
        <v>16894786</v>
      </c>
      <c r="E19" s="80" t="n">
        <v>17044918</v>
      </c>
      <c r="F19" s="80" t="n">
        <v>15726092</v>
      </c>
    </row>
    <row r="20" s="85" customFormat="true" ht="12.8" hidden="false" customHeight="false" outlineLevel="0" collapsed="false">
      <c r="A20" s="81" t="s">
        <v>126</v>
      </c>
      <c r="B20" s="82" t="n">
        <f aca="false">SUM(B13:B18)</f>
        <v>17141832</v>
      </c>
      <c r="C20" s="82" t="n">
        <f aca="false">SUM(C13:C18)</f>
        <v>17164134</v>
      </c>
      <c r="D20" s="83" t="n">
        <f aca="false">SUM(D13:D18)</f>
        <v>16919508</v>
      </c>
      <c r="E20" s="83" t="n">
        <f aca="false">SUM(E13:E18)</f>
        <v>17047729</v>
      </c>
      <c r="F20" s="82" t="n">
        <f aca="false">SUM(F13:F18)</f>
        <v>15756816</v>
      </c>
      <c r="G20" s="84" t="n">
        <f aca="false">'Annex C AJC'!N4+'Annex E'!L4-'Annex C AJC'!M4</f>
        <v>15756816</v>
      </c>
      <c r="AMJ20" s="0"/>
    </row>
    <row r="21" s="4" customFormat="true" ht="23.85" hidden="false" customHeight="false" outlineLevel="0" collapsed="false">
      <c r="A21" s="86" t="s">
        <v>127</v>
      </c>
      <c r="B21" s="85" t="n">
        <f aca="false">B20-B5-B6</f>
        <v>15495301</v>
      </c>
      <c r="C21" s="85" t="n">
        <f aca="false">C20-C5-C6</f>
        <v>15564130</v>
      </c>
      <c r="D21" s="85" t="n">
        <f aca="false">D20-D5-D6</f>
        <v>15375535</v>
      </c>
      <c r="E21" s="87" t="n">
        <f aca="false">E20-E5-E6</f>
        <v>15460305</v>
      </c>
      <c r="F21" s="85" t="n">
        <f aca="false">F20-F5-F6</f>
        <v>15756816</v>
      </c>
      <c r="AMJ21" s="0"/>
    </row>
    <row r="22" customFormat="false" ht="12.8" hidden="false" customHeight="false" outlineLevel="0" collapsed="false">
      <c r="A22" s="0" t="s">
        <v>128</v>
      </c>
      <c r="B22" s="88" t="n">
        <f aca="false">'3.2 09-10'!C23</f>
        <v>4002951</v>
      </c>
      <c r="C22" s="88" t="n">
        <f aca="false">'3.2 10-11'!C24</f>
        <v>4148298.83</v>
      </c>
      <c r="D22" s="73" t="n">
        <f aca="false">'Table 1.2 11-12'!C21</f>
        <v>4198164</v>
      </c>
      <c r="E22" s="89" t="n">
        <f aca="false">'Table 1.2 12-13'!C21</f>
        <v>4245472</v>
      </c>
      <c r="F22" s="73" t="n">
        <f aca="false">'Table 1.2 13-14'!C17</f>
        <v>4051191</v>
      </c>
    </row>
    <row r="23" customFormat="false" ht="19.4" hidden="false" customHeight="false" outlineLevel="0" collapsed="false">
      <c r="A23" s="90" t="s">
        <v>123</v>
      </c>
      <c r="B23" s="88" t="n">
        <f aca="false">'3.2 09-10'!D21</f>
        <v>-3509</v>
      </c>
      <c r="C23" s="88" t="n">
        <f aca="false">'3.2 10-11'!D22</f>
        <v>-11105</v>
      </c>
      <c r="D23" s="73" t="n">
        <f aca="false">'Table 1.2 11-12'!D20</f>
        <v>-24722</v>
      </c>
      <c r="E23" s="89" t="n">
        <f aca="false">'Table 1.2 12-13'!D20</f>
        <v>-2811</v>
      </c>
      <c r="F23" s="73" t="n">
        <f aca="false">'Table 1.2 13-14'!D15</f>
        <v>-30724</v>
      </c>
    </row>
    <row r="24" s="4" customFormat="true" ht="12.8" hidden="false" customHeight="false" outlineLevel="0" collapsed="false">
      <c r="A24" s="4" t="s">
        <v>129</v>
      </c>
      <c r="B24" s="91" t="n">
        <f aca="false">B20-B22+B23</f>
        <v>13135372</v>
      </c>
      <c r="C24" s="91" t="n">
        <f aca="false">C20-C22+C23</f>
        <v>13004730.17</v>
      </c>
      <c r="D24" s="91" t="n">
        <f aca="false">D20-D22+D23</f>
        <v>12696622</v>
      </c>
      <c r="E24" s="92" t="n">
        <f aca="false">E20-E22+E23</f>
        <v>12799446</v>
      </c>
      <c r="F24" s="91" t="n">
        <f aca="false">F20-F22+F23</f>
        <v>11674901</v>
      </c>
      <c r="AMJ24" s="0"/>
    </row>
    <row r="25" customFormat="false" ht="12.8" hidden="false" customHeight="false" outlineLevel="0" collapsed="false">
      <c r="A25" s="0" t="s">
        <v>119</v>
      </c>
      <c r="B25" s="0" t="n">
        <f aca="false">B24-'3.2 09-10'!D23</f>
        <v>0</v>
      </c>
      <c r="C25" s="0" t="n">
        <f aca="false">C24-'3.2 10-11'!D24</f>
        <v>0</v>
      </c>
      <c r="D25" s="0" t="n">
        <f aca="false">D24-'Table 1.2 11-12'!D21</f>
        <v>0</v>
      </c>
      <c r="E25" s="65" t="n">
        <f aca="false">E24-'Table 1.2 12-13'!D21</f>
        <v>0</v>
      </c>
      <c r="F25" s="0" t="n">
        <f aca="false">F24-'Table 1.2 13-14'!D17</f>
        <v>0</v>
      </c>
    </row>
    <row r="26" customFormat="false" ht="15" hidden="false" customHeight="false" outlineLevel="0" collapsed="false">
      <c r="A26" s="0" t="s">
        <v>130</v>
      </c>
      <c r="B26" s="93" t="n">
        <v>11804.3</v>
      </c>
      <c r="C26" s="93" t="n">
        <v>11696.4</v>
      </c>
      <c r="D26" s="93" t="n">
        <v>11327.6</v>
      </c>
      <c r="E26" s="93" t="n">
        <v>11225.1</v>
      </c>
      <c r="F26" s="93" t="n">
        <v>10310.6</v>
      </c>
      <c r="G26" s="0" t="s">
        <v>131</v>
      </c>
    </row>
    <row r="27" customFormat="false" ht="12.8" hidden="false" customHeight="false" outlineLevel="0" collapsed="false">
      <c r="A27" s="0" t="s">
        <v>132</v>
      </c>
      <c r="B27" s="73" t="n">
        <f aca="false">B24-B26*1000</f>
        <v>1331072</v>
      </c>
      <c r="C27" s="73" t="n">
        <f aca="false">C24-C26*1000</f>
        <v>1308330.17</v>
      </c>
      <c r="D27" s="73" t="n">
        <f aca="false">D24-D26*1000</f>
        <v>1369022</v>
      </c>
      <c r="E27" s="89" t="n">
        <f aca="false">E24-E26*1000</f>
        <v>1574346</v>
      </c>
      <c r="F27" s="73" t="n">
        <f aca="false">F24-F26*1000</f>
        <v>1364301</v>
      </c>
      <c r="G27" s="0" t="s">
        <v>133</v>
      </c>
    </row>
    <row r="28" customFormat="false" ht="12.8" hidden="false" customHeight="false" outlineLevel="0" collapsed="false">
      <c r="A28" s="0" t="s">
        <v>134</v>
      </c>
      <c r="B28" s="94" t="n">
        <v>1909.627</v>
      </c>
      <c r="C28" s="95" t="n">
        <v>1923.186</v>
      </c>
      <c r="D28" s="95" t="n">
        <v>1926.19</v>
      </c>
      <c r="E28" s="95" t="n">
        <v>1947.014</v>
      </c>
      <c r="F28" s="96" t="n">
        <v>1981</v>
      </c>
    </row>
    <row r="29" customFormat="false" ht="12.8" hidden="false" customHeight="false" outlineLevel="0" collapsed="false">
      <c r="A29" s="0" t="s">
        <v>135</v>
      </c>
      <c r="B29" s="73" t="n">
        <f aca="false">B27-1000*B28</f>
        <v>-578555</v>
      </c>
      <c r="C29" s="73" t="n">
        <f aca="false">C27-1000*C28</f>
        <v>-614855.83</v>
      </c>
      <c r="D29" s="73" t="n">
        <f aca="false">D27-1000*D28</f>
        <v>-557168</v>
      </c>
      <c r="E29" s="89" t="n">
        <f aca="false">E27-1000*E28</f>
        <v>-372668</v>
      </c>
      <c r="F29" s="73" t="n">
        <f aca="false">F27-1000*F28</f>
        <v>-616699</v>
      </c>
      <c r="G29" s="0" t="s">
        <v>136</v>
      </c>
    </row>
    <row r="31" customFormat="false" ht="12.8" hidden="false" customHeight="false" outlineLevel="0" collapsed="false">
      <c r="A31" s="0" t="s">
        <v>137</v>
      </c>
      <c r="B31" s="67" t="s">
        <v>100</v>
      </c>
      <c r="C31" s="67" t="s">
        <v>101</v>
      </c>
      <c r="D31" s="67" t="s">
        <v>102</v>
      </c>
      <c r="E31" s="68" t="s">
        <v>103</v>
      </c>
      <c r="F31" s="68" t="s">
        <v>104</v>
      </c>
      <c r="G31" s="4" t="s">
        <v>138</v>
      </c>
      <c r="H31" s="4" t="s">
        <v>139</v>
      </c>
    </row>
    <row r="32" customFormat="false" ht="12.8" hidden="false" customHeight="false" outlineLevel="0" collapsed="false">
      <c r="A32" s="4" t="s">
        <v>140</v>
      </c>
      <c r="B32" s="97" t="n">
        <f aca="false">B21*'Budget AJC'!C23/1000000</f>
        <v>17.333431017022</v>
      </c>
      <c r="C32" s="97" t="n">
        <f aca="false">C21*'Budget AJC'!D23/1000000</f>
        <v>16.9030372504499</v>
      </c>
      <c r="D32" s="97" t="n">
        <f aca="false">D21*'Budget AJC'!E23/1000000</f>
        <v>16.4428615769157</v>
      </c>
      <c r="E32" s="98" t="n">
        <f aca="false">E21*'Budget AJC'!F23/1000000</f>
        <v>16.2360823054218</v>
      </c>
      <c r="F32" s="97" t="n">
        <f aca="false">F21*'Budget AJC'!G23/1000000</f>
        <v>16.2060792015336</v>
      </c>
      <c r="G32" s="97" t="n">
        <f aca="false">F32-B32</f>
        <v>-1.12735181548839</v>
      </c>
      <c r="H32" s="99" t="n">
        <f aca="false">G32/B32</f>
        <v>-0.0650391612821078</v>
      </c>
    </row>
    <row r="33" customFormat="false" ht="12.8" hidden="false" customHeight="false" outlineLevel="0" collapsed="false">
      <c r="A33" s="4" t="s">
        <v>141</v>
      </c>
      <c r="B33" s="97" t="n">
        <f aca="false">(B5+B6)*'Budget AJC'!C23/1000000</f>
        <v>1.84185073306342</v>
      </c>
      <c r="C33" s="97" t="n">
        <f aca="false">(C5+C6)*'Budget AJC'!D23/1000000</f>
        <v>1.73764464913033</v>
      </c>
      <c r="D33" s="97" t="n">
        <f aca="false">(D5+D6)*'Budget AJC'!E23/1000000</f>
        <v>1.65115128140226</v>
      </c>
      <c r="E33" s="98" t="n">
        <f aca="false">(E5+E6)*'Budget AJC'!F23/1000000</f>
        <v>1.66707880068355</v>
      </c>
      <c r="F33" s="97" t="n">
        <f aca="false">(F5+F6)*'Budget AJC'!G23/1000000</f>
        <v>0</v>
      </c>
      <c r="G33" s="97" t="n">
        <f aca="false">E33-B33</f>
        <v>-0.174771932379866</v>
      </c>
      <c r="H33" s="99" t="n">
        <f aca="false">G33/B33</f>
        <v>-0.0948893030485595</v>
      </c>
    </row>
    <row r="34" customFormat="false" ht="12.8" hidden="false" customHeight="false" outlineLevel="0" collapsed="false">
      <c r="A34" s="4" t="s">
        <v>126</v>
      </c>
      <c r="B34" s="97" t="n">
        <f aca="false">B32+B33</f>
        <v>19.1752817500854</v>
      </c>
      <c r="C34" s="97" t="n">
        <f aca="false">C32+C33</f>
        <v>18.6406818995802</v>
      </c>
      <c r="D34" s="97" t="n">
        <f aca="false">D32+D33</f>
        <v>18.094012858318</v>
      </c>
      <c r="E34" s="98" t="n">
        <f aca="false">E32+E33</f>
        <v>17.9031611061054</v>
      </c>
      <c r="F34" s="97" t="n">
        <f aca="false">F32+F33</f>
        <v>16.2060792015336</v>
      </c>
      <c r="G34" s="97" t="n">
        <f aca="false">E34-B34</f>
        <v>-1.27212064398009</v>
      </c>
      <c r="H34" s="99" t="n">
        <f aca="false">G34/B34</f>
        <v>-0.0663416924225596</v>
      </c>
    </row>
    <row r="35" customFormat="false" ht="12.8" hidden="false" customHeight="false" outlineLevel="0" collapsed="false">
      <c r="A35" s="4"/>
      <c r="B35" s="97"/>
      <c r="C35" s="97"/>
      <c r="D35" s="97"/>
      <c r="E35" s="98"/>
      <c r="F35" s="97"/>
      <c r="G35" s="97"/>
      <c r="H35" s="99"/>
    </row>
    <row r="36" customFormat="false" ht="12.8" hidden="false" customHeight="false" outlineLevel="0" collapsed="false">
      <c r="A36" s="4" t="str">
        <f aca="false">A26</f>
        <v>From Scottish Government</v>
      </c>
      <c r="B36" s="97" t="n">
        <f aca="false">B26*'Budget AJC'!C23/1000</f>
        <v>13.2045850386664</v>
      </c>
      <c r="C36" s="97" t="n">
        <f aca="false">C26*'Budget AJC'!D23/1000</f>
        <v>12.7025850398424</v>
      </c>
      <c r="D36" s="97" t="n">
        <f aca="false">D26*'Budget AJC'!E23/1000</f>
        <v>12.1139302664051</v>
      </c>
      <c r="E36" s="98" t="n">
        <f aca="false">E26*'Budget AJC'!F23/1000</f>
        <v>11.788360416343</v>
      </c>
      <c r="F36" s="97" t="n">
        <f aca="false">F26*'Budget AJC'!G23/1000</f>
        <v>10.6045790098287</v>
      </c>
      <c r="G36" s="97"/>
      <c r="H36" s="99"/>
    </row>
    <row r="37" customFormat="false" ht="46.25" hidden="false" customHeight="false" outlineLevel="0" collapsed="false">
      <c r="B37" s="67" t="s">
        <v>100</v>
      </c>
      <c r="C37" s="67" t="s">
        <v>101</v>
      </c>
      <c r="D37" s="67" t="s">
        <v>102</v>
      </c>
      <c r="E37" s="68" t="s">
        <v>103</v>
      </c>
      <c r="F37" s="68" t="s">
        <v>104</v>
      </c>
      <c r="G37" s="4" t="s">
        <v>138</v>
      </c>
      <c r="H37" s="4" t="s">
        <v>139</v>
      </c>
      <c r="I37" s="86" t="s">
        <v>142</v>
      </c>
      <c r="J37" s="4" t="s">
        <v>139</v>
      </c>
      <c r="L37" s="0" t="s">
        <v>143</v>
      </c>
      <c r="M37" s="86" t="s">
        <v>144</v>
      </c>
    </row>
    <row r="38" customFormat="false" ht="12.8" hidden="false" customHeight="false" outlineLevel="0" collapsed="false">
      <c r="A38" s="0" t="s">
        <v>145</v>
      </c>
      <c r="B38" s="97" t="n">
        <f aca="false">'Table 1.4'!B18</f>
        <v>8.67682620053612</v>
      </c>
      <c r="C38" s="97" t="n">
        <f aca="false">'Table 1.4'!C18</f>
        <v>8.85046129080631</v>
      </c>
      <c r="D38" s="97" t="n">
        <f aca="false">'Table 1.4'!D18</f>
        <v>8.33040707460607</v>
      </c>
      <c r="E38" s="98" t="n">
        <f aca="false">'Table 1.4'!E18</f>
        <v>8.17295867018799</v>
      </c>
      <c r="F38" s="97" t="n">
        <f aca="false">'Table 1.4'!F18</f>
        <v>7.43055916988711</v>
      </c>
      <c r="G38" s="97" t="n">
        <f aca="false">F38-B38</f>
        <v>-1.24626703064901</v>
      </c>
      <c r="H38" s="100" t="n">
        <f aca="false">G38/B38</f>
        <v>-0.143631669212414</v>
      </c>
      <c r="I38" s="97" t="n">
        <f aca="false">E38-B38</f>
        <v>-0.503867530348135</v>
      </c>
      <c r="J38" s="100" t="n">
        <f aca="false">I38/B38</f>
        <v>-0.0580704878377075</v>
      </c>
      <c r="L38" s="100" t="n">
        <f aca="false">F38/F$34</f>
        <v>0.458504433890705</v>
      </c>
      <c r="M38" s="0" t="n">
        <f aca="false">F38+F40-B38-B40+E33</f>
        <v>-1.01541972123569</v>
      </c>
      <c r="N38" s="99" t="n">
        <f aca="false">M38/(B38+B40)</f>
        <v>-0.0941716290126996</v>
      </c>
    </row>
    <row r="39" customFormat="false" ht="12.8" hidden="false" customHeight="false" outlineLevel="0" collapsed="false">
      <c r="A39" s="0" t="s">
        <v>146</v>
      </c>
      <c r="B39" s="97" t="n">
        <f aca="false">'Table 1.4'!B21</f>
        <v>2.42193497854313</v>
      </c>
      <c r="C39" s="97" t="n">
        <f aca="false">'Table 1.4'!C21</f>
        <v>2.24611729928885</v>
      </c>
      <c r="D39" s="97" t="n">
        <f aca="false">'Table 1.4'!D21</f>
        <v>2.33346832879832</v>
      </c>
      <c r="E39" s="98" t="n">
        <f aca="false">'Table 1.4'!E21</f>
        <v>2.37655429547926</v>
      </c>
      <c r="F39" s="97" t="n">
        <f aca="false">'Table 1.4'!F21</f>
        <v>2.50442747162462</v>
      </c>
      <c r="G39" s="97" t="n">
        <f aca="false">F39-B39</f>
        <v>0.0824924930814905</v>
      </c>
      <c r="H39" s="100" t="n">
        <f aca="false">G39/B39</f>
        <v>0.0340605729766999</v>
      </c>
      <c r="I39" s="97" t="n">
        <f aca="false">E39-B39</f>
        <v>-0.0453806830638683</v>
      </c>
      <c r="J39" s="100" t="n">
        <f aca="false">I39/B39</f>
        <v>-0.0187373663892357</v>
      </c>
      <c r="L39" s="99" t="n">
        <f aca="false">F39/F$34</f>
        <v>0.154536297180852</v>
      </c>
    </row>
    <row r="40" customFormat="false" ht="12.8" hidden="false" customHeight="false" outlineLevel="0" collapsed="false">
      <c r="A40" s="0" t="s">
        <v>147</v>
      </c>
      <c r="B40" s="97" t="n">
        <f aca="false">B36-B38-B39</f>
        <v>2.10582385958718</v>
      </c>
      <c r="C40" s="97" t="n">
        <f aca="false">C36-C38-C39</f>
        <v>1.60600644974724</v>
      </c>
      <c r="D40" s="97" t="n">
        <f aca="false">D36-D38-D39</f>
        <v>1.45005486300069</v>
      </c>
      <c r="E40" s="98" t="n">
        <f aca="false">E36-E38-E39</f>
        <v>1.23884745067578</v>
      </c>
      <c r="F40" s="97" t="n">
        <f aca="false">F36-F38-F39</f>
        <v>0.669592368316953</v>
      </c>
      <c r="G40" s="97" t="n">
        <f aca="false">F40-B40</f>
        <v>-1.43623149127023</v>
      </c>
      <c r="H40" s="100" t="n">
        <f aca="false">G40/B40</f>
        <v>-0.682028311499796</v>
      </c>
      <c r="I40" s="97" t="n">
        <f aca="false">E40-B40</f>
        <v>-0.8669764089114</v>
      </c>
      <c r="J40" s="100" t="n">
        <f aca="false">I40/B40</f>
        <v>-0.411704143708087</v>
      </c>
      <c r="L40" s="100" t="n">
        <f aca="false">F40/F$34</f>
        <v>0.0413173575168994</v>
      </c>
    </row>
    <row r="41" customFormat="false" ht="12.8" hidden="false" customHeight="false" outlineLevel="0" collapsed="false">
      <c r="A41" s="0" t="s">
        <v>134</v>
      </c>
      <c r="B41" s="97" t="n">
        <f aca="false">'Table 1.4'!B5*'Budget AJC'!C23/1000</f>
        <v>2.13615649497501</v>
      </c>
      <c r="C41" s="97" t="n">
        <f aca="false">'Table 1.4'!C5*'Budget AJC'!D23/1000</f>
        <v>2.08862844229287</v>
      </c>
      <c r="D41" s="97" t="n">
        <f aca="false">'Table 1.4'!D5*'Budget AJC'!E23/1000</f>
        <v>2.0599007150541</v>
      </c>
      <c r="E41" s="98" t="n">
        <f aca="false">'Table 1.4'!E5*'Budget AJC'!F23/1000</f>
        <v>2.04471254311015</v>
      </c>
      <c r="F41" s="97" t="n">
        <f aca="false">'Table 1.4'!F5*'Budget AJC'!G23/1000</f>
        <v>2.03748288348599</v>
      </c>
      <c r="G41" s="97" t="n">
        <f aca="false">F41-B41</f>
        <v>-0.0986736114890197</v>
      </c>
      <c r="H41" s="100" t="n">
        <f aca="false">G41/B41</f>
        <v>-0.0461921267103486</v>
      </c>
      <c r="I41" s="97" t="n">
        <f aca="false">E41-B41</f>
        <v>-0.0914439518648598</v>
      </c>
      <c r="J41" s="100" t="n">
        <f aca="false">I41/B41</f>
        <v>-0.0428077025629762</v>
      </c>
      <c r="L41" s="100" t="n">
        <f aca="false">F41/F$34</f>
        <v>0.125723369492923</v>
      </c>
    </row>
    <row r="42" customFormat="false" ht="12.8" hidden="false" customHeight="false" outlineLevel="0" collapsed="false">
      <c r="A42" s="0" t="s">
        <v>89</v>
      </c>
      <c r="B42" s="97" t="n">
        <f aca="false">'Table 1.4'!B8*'Budget AJC'!C23/1000</f>
        <v>2.5580895385396</v>
      </c>
      <c r="C42" s="97" t="n">
        <f aca="false">'Table 1.4'!C8*'Budget AJC'!D23/1000</f>
        <v>2.36649015936939</v>
      </c>
      <c r="D42" s="97" t="n">
        <f aca="false">'Table 1.4'!D8*'Budget AJC'!E23/1000</f>
        <v>2.4576330127191</v>
      </c>
      <c r="E42" s="98" t="n">
        <f aca="false">'Table 1.4'!E8*'Budget AJC'!F23/1000</f>
        <v>2.45846508000622</v>
      </c>
      <c r="F42" s="97" t="n">
        <f aca="false">'Table 1.4'!F8*'Budget AJC'!G23/1000</f>
        <v>2.39361452697563</v>
      </c>
      <c r="G42" s="97" t="n">
        <f aca="false">F42-B42</f>
        <v>-0.164475011563976</v>
      </c>
      <c r="H42" s="100" t="n">
        <f aca="false">G42/B42</f>
        <v>-0.0642960338510566</v>
      </c>
      <c r="I42" s="97" t="n">
        <f aca="false">E42-B42</f>
        <v>-0.099624458533385</v>
      </c>
      <c r="J42" s="100" t="n">
        <f aca="false">I42/B42</f>
        <v>-0.0389448676570797</v>
      </c>
      <c r="L42" s="100" t="n">
        <f aca="false">F42/F$34</f>
        <v>0.147698557881237</v>
      </c>
    </row>
    <row r="43" customFormat="false" ht="12.8" hidden="false" customHeight="false" outlineLevel="0" collapsed="false">
      <c r="A43" s="0" t="s">
        <v>148</v>
      </c>
      <c r="B43" s="97" t="n">
        <f aca="false">B34-SUM(B38:B42)</f>
        <v>1.2764506779044</v>
      </c>
      <c r="C43" s="97" t="n">
        <f aca="false">C34-SUM(C38:C42)</f>
        <v>1.48297825807558</v>
      </c>
      <c r="D43" s="97" t="n">
        <f aca="false">D34-SUM(D38:D42)</f>
        <v>1.46254886413972</v>
      </c>
      <c r="E43" s="98" t="n">
        <f aca="false">E34-SUM(E38:E42)</f>
        <v>1.61162306664596</v>
      </c>
      <c r="F43" s="97" t="n">
        <f aca="false">F34-SUM(F38:F42)</f>
        <v>1.17040278124334</v>
      </c>
      <c r="G43" s="97" t="n">
        <f aca="false">F43-B43</f>
        <v>-0.106047896661053</v>
      </c>
      <c r="H43" s="100" t="n">
        <f aca="false">G43/B43</f>
        <v>-0.0830802932669177</v>
      </c>
      <c r="I43" s="97" t="n">
        <f aca="false">E43-B43</f>
        <v>0.335172388741562</v>
      </c>
      <c r="J43" s="100" t="n">
        <f aca="false">I43/B43</f>
        <v>0.262581543136338</v>
      </c>
      <c r="L43" s="100" t="n">
        <f aca="false">F43/F$34</f>
        <v>0.0722199840373842</v>
      </c>
    </row>
    <row r="44" customFormat="false" ht="12.8" hidden="false" customHeight="false" outlineLevel="0" collapsed="false">
      <c r="L44" s="99" t="n">
        <f aca="false">SUM(L38:L43)</f>
        <v>1</v>
      </c>
    </row>
    <row r="45" customFormat="false" ht="12.8" hidden="false" customHeight="false" outlineLevel="0" collapsed="false">
      <c r="B45" s="67" t="s">
        <v>100</v>
      </c>
      <c r="C45" s="67" t="s">
        <v>101</v>
      </c>
      <c r="D45" s="67" t="s">
        <v>102</v>
      </c>
      <c r="E45" s="68" t="s">
        <v>103</v>
      </c>
      <c r="F45" s="68" t="s">
        <v>104</v>
      </c>
      <c r="G45" s="4" t="s">
        <v>138</v>
      </c>
      <c r="H45" s="4" t="s">
        <v>139</v>
      </c>
    </row>
    <row r="46" customFormat="false" ht="12.8" hidden="false" customHeight="false" outlineLevel="0" collapsed="false">
      <c r="A46" s="0" t="s">
        <v>106</v>
      </c>
      <c r="B46" s="97" t="n">
        <f aca="false">B2*'Budget AJC'!C$23/1000000</f>
        <v>5.38970526106764</v>
      </c>
      <c r="C46" s="97" t="n">
        <f aca="false">C2*'Budget AJC'!D$23/1000000</f>
        <v>5.27478525404852</v>
      </c>
      <c r="D46" s="97" t="n">
        <f aca="false">D2*'Budget AJC'!E$23/1000000</f>
        <v>5.06680778966018</v>
      </c>
      <c r="E46" s="98" t="n">
        <f aca="false">E2*'Budget AJC'!F$23/1000000</f>
        <v>5.01402967842163</v>
      </c>
      <c r="F46" s="97" t="n">
        <f aca="false">F2*'Budget AJC'!G$23/1000000</f>
        <v>4.94200370020996</v>
      </c>
      <c r="G46" s="97" t="n">
        <f aca="false">F46-B46</f>
        <v>-0.447701560857681</v>
      </c>
      <c r="H46" s="100" t="n">
        <f aca="false">G46/B46</f>
        <v>-0.083066056337373</v>
      </c>
    </row>
    <row r="47" customFormat="false" ht="12.8" hidden="false" customHeight="false" outlineLevel="0" collapsed="false">
      <c r="A47" s="0" t="str">
        <f aca="false">A3</f>
        <v>Cultural and Related Services</v>
      </c>
      <c r="B47" s="97" t="n">
        <f aca="false">B3*'Budget AJC'!C$23/1000000</f>
        <v>0.860208079693755</v>
      </c>
      <c r="C47" s="97" t="n">
        <f aca="false">C3*'Budget AJC'!D$23/1000000</f>
        <v>0.802525916802334</v>
      </c>
      <c r="D47" s="97" t="n">
        <f aca="false">D3*'Budget AJC'!E$23/1000000</f>
        <v>0.762093431626905</v>
      </c>
      <c r="E47" s="98" t="n">
        <f aca="false">E3*'Budget AJC'!F$23/1000000</f>
        <v>0.738387963336959</v>
      </c>
      <c r="F47" s="97" t="n">
        <f aca="false">F3*'Budget AJC'!G$23/1000000</f>
        <v>0.72781439308645</v>
      </c>
      <c r="G47" s="97" t="n">
        <f aca="false">F47-B47</f>
        <v>-0.132393686607305</v>
      </c>
      <c r="H47" s="100" t="n">
        <f aca="false">G47/B47</f>
        <v>-0.153908908475306</v>
      </c>
    </row>
    <row r="48" customFormat="false" ht="12.8" hidden="false" customHeight="false" outlineLevel="0" collapsed="false">
      <c r="A48" s="0" t="s">
        <v>149</v>
      </c>
      <c r="B48" s="97" t="n">
        <f aca="false">B4*'Budget AJC'!C$23/1000000</f>
        <v>3.98155326927531</v>
      </c>
      <c r="C48" s="97" t="n">
        <f aca="false">C4*'Budget AJC'!D$23/1000000</f>
        <v>3.91947794533461</v>
      </c>
      <c r="D48" s="97" t="n">
        <f aca="false">D4*'Budget AJC'!E$23/1000000</f>
        <v>3.91941617414414</v>
      </c>
      <c r="E48" s="98" t="n">
        <f aca="false">E4*'Budget AJC'!F$23/1000000</f>
        <v>3.97542609290043</v>
      </c>
      <c r="F48" s="97" t="n">
        <f aca="false">F4*'Budget AJC'!G$23/1000000</f>
        <v>3.96580872713994</v>
      </c>
      <c r="G48" s="97" t="n">
        <f aca="false">F48-B48</f>
        <v>-0.0157445421353648</v>
      </c>
      <c r="H48" s="100" t="n">
        <f aca="false">G48/B48</f>
        <v>-0.00395437184197978</v>
      </c>
    </row>
    <row r="49" customFormat="false" ht="12.8" hidden="false" customHeight="false" outlineLevel="0" collapsed="false">
      <c r="A49" s="0" t="s">
        <v>141</v>
      </c>
      <c r="B49" s="97" t="n">
        <f aca="false">(B5+B6)*'Budget AJC'!C23/1000000</f>
        <v>1.84185073306342</v>
      </c>
      <c r="C49" s="97" t="n">
        <f aca="false">(C5+C6)*'Budget AJC'!D23/1000000</f>
        <v>1.73764464913033</v>
      </c>
      <c r="D49" s="97" t="n">
        <f aca="false">(D5+D6)*'Budget AJC'!E23/1000000</f>
        <v>1.65115128140226</v>
      </c>
      <c r="E49" s="98" t="n">
        <f aca="false">(E5+E6)*'Budget AJC'!F23/1000000</f>
        <v>1.66707880068355</v>
      </c>
      <c r="F49" s="97"/>
      <c r="G49" s="97"/>
      <c r="H49" s="100"/>
    </row>
    <row r="50" customFormat="false" ht="12.8" hidden="false" customHeight="false" outlineLevel="0" collapsed="false">
      <c r="A50" s="0" t="s">
        <v>150</v>
      </c>
      <c r="B50" s="97" t="n">
        <f aca="false">(B15+B16)*'Budget AJC'!C23/1000000</f>
        <v>1.19948592231403</v>
      </c>
      <c r="C50" s="97" t="n">
        <f aca="false">(C15+C16)*'Budget AJC'!D23/1000000</f>
        <v>1.24612811027333</v>
      </c>
      <c r="D50" s="97" t="n">
        <f aca="false">(D15+D16)*'Budget AJC'!E23/1000000</f>
        <v>1.35684018224388</v>
      </c>
      <c r="E50" s="98" t="n">
        <f aca="false">(E15+E16)*'Budget AJC'!F23/1000000</f>
        <v>1.34318690073016</v>
      </c>
      <c r="F50" s="97" t="n">
        <f aca="false">(F15+F16)*'Budget AJC'!G23/1000000</f>
        <v>1.30822445911816</v>
      </c>
      <c r="G50" s="97" t="n">
        <f aca="false">F50-B50</f>
        <v>0.108738536804129</v>
      </c>
      <c r="H50" s="100" t="n">
        <f aca="false">G50/B50</f>
        <v>0.0906542834569935</v>
      </c>
    </row>
    <row r="51" customFormat="false" ht="12.8" hidden="false" customHeight="false" outlineLevel="0" collapsed="false">
      <c r="A51" s="0" t="str">
        <f aca="false">A7</f>
        <v>Roads and Transport</v>
      </c>
      <c r="B51" s="97" t="n">
        <f aca="false">B7*'Budget AJC'!C$23/1000000</f>
        <v>0.781670537359204</v>
      </c>
      <c r="C51" s="97" t="n">
        <f aca="false">C7*'Budget AJC'!D$23/1000000</f>
        <v>0.767815465684178</v>
      </c>
      <c r="D51" s="97" t="n">
        <f aca="false">D7*'Budget AJC'!E$23/1000000</f>
        <v>0.718491153578433</v>
      </c>
      <c r="E51" s="98" t="n">
        <f aca="false">E7*'Budget AJC'!F$23/1000000</f>
        <v>0.730760515768216</v>
      </c>
      <c r="F51" s="97" t="n">
        <f aca="false">F7*'Budget AJC'!G$23/1000000</f>
        <v>0.704120555031494</v>
      </c>
      <c r="G51" s="97" t="n">
        <f aca="false">F51-B51</f>
        <v>-0.0775499823277099</v>
      </c>
      <c r="H51" s="100" t="n">
        <f aca="false">G51/B51</f>
        <v>-0.0992105735361407</v>
      </c>
    </row>
    <row r="52" customFormat="false" ht="12.8" hidden="false" customHeight="false" outlineLevel="0" collapsed="false">
      <c r="A52" s="101" t="str">
        <f aca="false">A8</f>
        <v>Environmental Services</v>
      </c>
      <c r="B52" s="97" t="n">
        <f aca="false">B8*'Budget AJC'!C$23/1000000</f>
        <v>0.883601884232239</v>
      </c>
      <c r="C52" s="97" t="n">
        <f aca="false">C8*'Budget AJC'!D$23/1000000</f>
        <v>0.860668447433814</v>
      </c>
      <c r="D52" s="97" t="n">
        <f aca="false">D8*'Budget AJC'!E$23/1000000</f>
        <v>0.839814396000758</v>
      </c>
      <c r="E52" s="98" t="n">
        <f aca="false">E8*'Budget AJC'!F$23/1000000</f>
        <v>0.823687674382477</v>
      </c>
      <c r="F52" s="97" t="n">
        <f aca="false">F8*'Budget AJC'!G$23/1000000</f>
        <v>0.825803846270882</v>
      </c>
      <c r="G52" s="97" t="n">
        <f aca="false">F52-B52</f>
        <v>-0.057798037961357</v>
      </c>
      <c r="H52" s="100" t="n">
        <f aca="false">G52/B52</f>
        <v>-0.0654118545837842</v>
      </c>
    </row>
    <row r="53" customFormat="false" ht="12.8" hidden="false" customHeight="false" outlineLevel="0" collapsed="false">
      <c r="A53" s="0" t="str">
        <f aca="false">A9</f>
        <v>Planning &amp; Economic Development</v>
      </c>
      <c r="B53" s="97" t="n">
        <f aca="false">B9*'Budget AJC'!C$23/1000000</f>
        <v>0.575062737873287</v>
      </c>
      <c r="C53" s="97" t="n">
        <f aca="false">C9*'Budget AJC'!D$23/1000000</f>
        <v>0.556705200925373</v>
      </c>
      <c r="D53" s="97" t="n">
        <f aca="false">D9*'Budget AJC'!E$23/1000000</f>
        <v>0.505918819211541</v>
      </c>
      <c r="E53" s="98" t="n">
        <f aca="false">E9*'Budget AJC'!F$23/1000000</f>
        <v>0.507906304178966</v>
      </c>
      <c r="F53" s="97" t="n">
        <f aca="false">F9*'Budget AJC'!G$23/1000000</f>
        <v>0.475946127864163</v>
      </c>
      <c r="G53" s="97" t="n">
        <f aca="false">F53-B53</f>
        <v>-0.0991166100091238</v>
      </c>
      <c r="H53" s="100" t="n">
        <f aca="false">G53/B53</f>
        <v>-0.172357907201012</v>
      </c>
    </row>
    <row r="54" customFormat="false" ht="12.8" hidden="false" customHeight="false" outlineLevel="0" collapsed="false">
      <c r="A54" s="0" t="str">
        <f aca="false">A10</f>
        <v>Non-HRA Housing</v>
      </c>
      <c r="B54" s="97" t="n">
        <f aca="false">B10*'Budget AJC'!C$23/1000000</f>
        <v>2.59929185301223</v>
      </c>
      <c r="C54" s="97" t="n">
        <f aca="false">C10*'Budget AJC'!D$23/1000000</f>
        <v>2.5643552609031</v>
      </c>
      <c r="D54" s="97" t="n">
        <f aca="false">D10*'Budget AJC'!E$23/1000000</f>
        <v>2.48891774346643</v>
      </c>
      <c r="E54" s="98" t="n">
        <f aca="false">E10*'Budget AJC'!F$23/1000000</f>
        <v>2.44357564704055</v>
      </c>
      <c r="F54" s="97" t="n">
        <f aca="false">F10*'Budget AJC'!G$23/1000000</f>
        <v>2.45473078538174</v>
      </c>
      <c r="G54" s="97" t="n">
        <f aca="false">F54-B54</f>
        <v>-0.144561067630491</v>
      </c>
      <c r="H54" s="100" t="n">
        <f aca="false">G54/B54</f>
        <v>-0.0556155583156098</v>
      </c>
      <c r="J54" s="99" t="n">
        <f aca="false">(F46+F48+F54)/F34</f>
        <v>0.701128451331792</v>
      </c>
    </row>
    <row r="55" customFormat="false" ht="12.8" hidden="false" customHeight="false" outlineLevel="0" collapsed="false">
      <c r="A55" s="0" t="str">
        <f aca="false">A11</f>
        <v>Central Services</v>
      </c>
      <c r="B55" s="97" t="n">
        <f aca="false">B11*'Budget AJC'!C$23/1000000</f>
        <v>0.995258556819307</v>
      </c>
      <c r="C55" s="97" t="n">
        <f aca="false">C11*'Budget AJC'!D$23/1000000</f>
        <v>0.841360005569364</v>
      </c>
      <c r="D55" s="97" t="n">
        <f aca="false">D11*'Budget AJC'!E$23/1000000</f>
        <v>0.729699715243939</v>
      </c>
      <c r="E55" s="98" t="n">
        <f aca="false">E11*'Budget AJC'!F$23/1000000</f>
        <v>0.601826931800529</v>
      </c>
      <c r="F55" s="97" t="n">
        <f aca="false">F11*'Budget AJC'!G$23/1000000</f>
        <v>0.731370988649849</v>
      </c>
      <c r="G55" s="97" t="n">
        <f aca="false">F55-B55</f>
        <v>-0.263887568169458</v>
      </c>
      <c r="H55" s="100" t="n">
        <f aca="false">G55/B55</f>
        <v>-0.265144736874006</v>
      </c>
    </row>
    <row r="56" customFormat="false" ht="12.8" hidden="false" customHeight="false" outlineLevel="0" collapsed="false">
      <c r="A56" s="0" t="str">
        <f aca="false">A12</f>
        <v>Trading Services</v>
      </c>
      <c r="B56" s="97" t="n">
        <f aca="false">B12*'Budget AJC'!C$23/1000000</f>
        <v>0.0665917460037286</v>
      </c>
      <c r="C56" s="97" t="n">
        <f aca="false">C12*'Budget AJC'!D$23/1000000</f>
        <v>0.0668470225344875</v>
      </c>
      <c r="D56" s="97" t="n">
        <f aca="false">D12*'Budget AJC'!E$23/1000000</f>
        <v>0.054862171739543</v>
      </c>
      <c r="E56" s="98" t="n">
        <f aca="false">E12*'Budget AJC'!F$23/1000000</f>
        <v>0.0572945968618923</v>
      </c>
      <c r="F56" s="97" t="n">
        <f aca="false">F12*'Budget AJC'!G$23/1000000</f>
        <v>0.0702556187809999</v>
      </c>
      <c r="G56" s="97" t="n">
        <f aca="false">F56-B56</f>
        <v>0.00366387277727134</v>
      </c>
      <c r="H56" s="100" t="n">
        <f aca="false">G56/B56</f>
        <v>0.0550199235963298</v>
      </c>
    </row>
    <row r="57" customFormat="false" ht="12.8" hidden="false" customHeight="false" outlineLevel="0" collapsed="false">
      <c r="A57" s="0" t="s">
        <v>151</v>
      </c>
      <c r="B57" s="97" t="n">
        <f aca="false">B47+B51+B52+B53+B55+B56</f>
        <v>4.16239354198152</v>
      </c>
      <c r="C57" s="97" t="n">
        <f aca="false">C47+C51+C52+C53+C55+C56</f>
        <v>3.89592205894955</v>
      </c>
      <c r="D57" s="97" t="n">
        <f aca="false">D47+D51+D52+D53+D55+D56</f>
        <v>3.61087968740112</v>
      </c>
      <c r="E57" s="98" t="n">
        <f aca="false">E47+E51+E52+E53+E55+E56</f>
        <v>3.45986398632904</v>
      </c>
      <c r="F57" s="97" t="n">
        <f aca="false">F47+F51+F52+F53+F55+F56</f>
        <v>3.53531152968384</v>
      </c>
      <c r="G57" s="97" t="n">
        <f aca="false">F57-B57</f>
        <v>-0.627082012297682</v>
      </c>
      <c r="H57" s="100" t="n">
        <f aca="false">G57/B57</f>
        <v>-0.150654186340861</v>
      </c>
    </row>
    <row r="59" customFormat="false" ht="12.8" hidden="false" customHeight="false" outlineLevel="0" collapsed="false">
      <c r="B59" s="68" t="s">
        <v>104</v>
      </c>
    </row>
    <row r="60" customFormat="false" ht="12.8" hidden="false" customHeight="false" outlineLevel="0" collapsed="false">
      <c r="A60" s="0" t="s">
        <v>117</v>
      </c>
      <c r="B60" s="97" t="n">
        <v>0.0702556187809999</v>
      </c>
    </row>
    <row r="61" customFormat="false" ht="12.8" hidden="false" customHeight="false" outlineLevel="0" collapsed="false">
      <c r="A61" s="0" t="s">
        <v>114</v>
      </c>
      <c r="B61" s="97" t="n">
        <v>0.475946127864163</v>
      </c>
    </row>
    <row r="62" customFormat="false" ht="12.8" hidden="false" customHeight="false" outlineLevel="0" collapsed="false">
      <c r="A62" s="0" t="s">
        <v>112</v>
      </c>
      <c r="B62" s="97" t="n">
        <v>0.704120555031494</v>
      </c>
    </row>
    <row r="63" customFormat="false" ht="12.8" hidden="false" customHeight="false" outlineLevel="0" collapsed="false">
      <c r="A63" s="0" t="s">
        <v>107</v>
      </c>
      <c r="B63" s="97" t="n">
        <v>0.72781439308645</v>
      </c>
    </row>
    <row r="64" customFormat="false" ht="12.8" hidden="false" customHeight="false" outlineLevel="0" collapsed="false">
      <c r="A64" s="0" t="s">
        <v>116</v>
      </c>
      <c r="B64" s="97" t="n">
        <v>0.731370988649849</v>
      </c>
    </row>
    <row r="65" customFormat="false" ht="12.8" hidden="false" customHeight="false" outlineLevel="0" collapsed="false">
      <c r="A65" s="101" t="s">
        <v>113</v>
      </c>
      <c r="B65" s="97" t="n">
        <v>0.825803846270882</v>
      </c>
    </row>
    <row r="66" customFormat="false" ht="12.8" hidden="false" customHeight="false" outlineLevel="0" collapsed="false">
      <c r="A66" s="0" t="s">
        <v>150</v>
      </c>
      <c r="B66" s="97" t="n">
        <v>1.30822445911816</v>
      </c>
    </row>
    <row r="67" customFormat="false" ht="12.8" hidden="false" customHeight="false" outlineLevel="0" collapsed="false">
      <c r="A67" s="0" t="s">
        <v>152</v>
      </c>
      <c r="B67" s="102"/>
      <c r="C67" s="0" t="n">
        <v>1.67</v>
      </c>
    </row>
    <row r="68" customFormat="false" ht="12.8" hidden="false" customHeight="false" outlineLevel="0" collapsed="false">
      <c r="A68" s="0" t="s">
        <v>115</v>
      </c>
      <c r="B68" s="97" t="n">
        <v>2.45473078538174</v>
      </c>
    </row>
    <row r="69" customFormat="false" ht="12.8" hidden="false" customHeight="false" outlineLevel="0" collapsed="false">
      <c r="A69" s="0" t="s">
        <v>149</v>
      </c>
      <c r="B69" s="97" t="n">
        <v>3.96580872713994</v>
      </c>
    </row>
    <row r="70" customFormat="false" ht="12.8" hidden="false" customHeight="false" outlineLevel="0" collapsed="false">
      <c r="A70" s="0" t="s">
        <v>106</v>
      </c>
      <c r="B70" s="97" t="n">
        <v>4.94200370020996</v>
      </c>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drawing r:id="rId2"/>
  <legacyDrawing r:id="rId3"/>
</worksheet>
</file>

<file path=xl/worksheets/sheet30.xml><?xml version="1.0" encoding="utf-8"?>
<worksheet xmlns="http://schemas.openxmlformats.org/spreadsheetml/2006/main" xmlns:r="http://schemas.openxmlformats.org/officeDocument/2006/relationships">
  <sheetPr filterMode="false">
    <pageSetUpPr fitToPage="false"/>
  </sheetPr>
  <dimension ref="A1:F2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6.5"/>
    <col collapsed="false" hidden="false" max="2" min="2" style="0" width="10.5"/>
    <col collapsed="false" hidden="false" max="3" min="3" style="0" width="13.3265306122449"/>
    <col collapsed="false" hidden="false" max="6" min="4" style="0" width="10.5"/>
    <col collapsed="false" hidden="false" max="1025" min="7" style="0" width="8.8265306122449"/>
  </cols>
  <sheetData>
    <row r="1" customFormat="false" ht="12" hidden="false" customHeight="false" outlineLevel="0" collapsed="false">
      <c r="A1" s="103" t="s">
        <v>490</v>
      </c>
      <c r="B1" s="103"/>
      <c r="C1" s="103"/>
      <c r="D1" s="103"/>
      <c r="E1" s="103"/>
      <c r="F1" s="103"/>
    </row>
    <row r="2" customFormat="false" ht="13" hidden="false" customHeight="false" outlineLevel="0" collapsed="false">
      <c r="A2" s="454"/>
      <c r="B2" s="454"/>
      <c r="C2" s="454"/>
      <c r="D2" s="454"/>
      <c r="E2" s="454"/>
      <c r="F2" s="279" t="s">
        <v>66</v>
      </c>
    </row>
    <row r="3" customFormat="false" ht="16" hidden="false" customHeight="false" outlineLevel="0" collapsed="false">
      <c r="A3" s="455"/>
      <c r="B3" s="456" t="s">
        <v>100</v>
      </c>
      <c r="C3" s="456" t="s">
        <v>101</v>
      </c>
      <c r="D3" s="456" t="s">
        <v>102</v>
      </c>
      <c r="E3" s="457" t="s">
        <v>103</v>
      </c>
      <c r="F3" s="361" t="s">
        <v>464</v>
      </c>
    </row>
    <row r="4" customFormat="false" ht="12" hidden="false" customHeight="false" outlineLevel="0" collapsed="false">
      <c r="A4" s="458" t="s">
        <v>491</v>
      </c>
      <c r="B4" s="223" t="n">
        <v>153361</v>
      </c>
      <c r="C4" s="223" t="n">
        <v>145936</v>
      </c>
      <c r="D4" s="223" t="n">
        <v>157862</v>
      </c>
      <c r="E4" s="229" t="n">
        <v>169134</v>
      </c>
      <c r="F4" s="230" t="n">
        <v>146496</v>
      </c>
    </row>
    <row r="5" customFormat="false" ht="12" hidden="false" customHeight="false" outlineLevel="0" collapsed="false">
      <c r="A5" s="458" t="s">
        <v>492</v>
      </c>
      <c r="B5" s="375" t="n">
        <v>122132</v>
      </c>
      <c r="C5" s="375" t="n">
        <v>136731</v>
      </c>
      <c r="D5" s="375" t="n">
        <v>151276</v>
      </c>
      <c r="E5" s="375" t="n">
        <v>164979</v>
      </c>
      <c r="F5" s="230" t="n">
        <v>173623</v>
      </c>
    </row>
    <row r="6" customFormat="false" ht="12" hidden="false" customHeight="false" outlineLevel="0" collapsed="false">
      <c r="A6" s="458" t="s">
        <v>493</v>
      </c>
      <c r="B6" s="375" t="n">
        <v>11604</v>
      </c>
      <c r="C6" s="375" t="n">
        <v>11476</v>
      </c>
      <c r="D6" s="375" t="n">
        <v>12059</v>
      </c>
      <c r="E6" s="375" t="n">
        <v>12431</v>
      </c>
      <c r="F6" s="230" t="n">
        <v>12911</v>
      </c>
    </row>
    <row r="7" customFormat="false" ht="12" hidden="false" customHeight="false" outlineLevel="0" collapsed="false">
      <c r="A7" s="458" t="s">
        <v>494</v>
      </c>
      <c r="B7" s="375" t="n">
        <v>45484</v>
      </c>
      <c r="C7" s="375" t="n">
        <v>51901</v>
      </c>
      <c r="D7" s="375" t="n">
        <v>54372</v>
      </c>
      <c r="E7" s="375" t="n">
        <v>57580</v>
      </c>
      <c r="F7" s="230" t="n">
        <v>58299</v>
      </c>
    </row>
    <row r="8" customFormat="false" ht="12" hidden="false" customHeight="false" outlineLevel="0" collapsed="false">
      <c r="A8" s="458" t="s">
        <v>495</v>
      </c>
      <c r="B8" s="375" t="n">
        <v>108420</v>
      </c>
      <c r="C8" s="375" t="n">
        <v>123259</v>
      </c>
      <c r="D8" s="375" t="n">
        <v>134719</v>
      </c>
      <c r="E8" s="375" t="n">
        <v>150196</v>
      </c>
      <c r="F8" s="230" t="n">
        <v>161002</v>
      </c>
    </row>
    <row r="9" customFormat="false" ht="12" hidden="false" customHeight="false" outlineLevel="0" collapsed="false">
      <c r="A9" s="458" t="s">
        <v>496</v>
      </c>
      <c r="B9" s="375" t="n">
        <v>20218</v>
      </c>
      <c r="C9" s="375" t="n">
        <v>24016</v>
      </c>
      <c r="D9" s="375" t="n">
        <v>22960</v>
      </c>
      <c r="E9" s="375" t="n">
        <v>24573</v>
      </c>
      <c r="F9" s="230" t="n">
        <v>25205</v>
      </c>
    </row>
    <row r="10" customFormat="false" ht="12" hidden="false" customHeight="false" outlineLevel="0" collapsed="false">
      <c r="A10" s="458" t="s">
        <v>497</v>
      </c>
      <c r="B10" s="375" t="n">
        <v>3918</v>
      </c>
      <c r="C10" s="375" t="n">
        <v>4129</v>
      </c>
      <c r="D10" s="375" t="n">
        <v>4218</v>
      </c>
      <c r="E10" s="375" t="n">
        <v>4305</v>
      </c>
      <c r="F10" s="230" t="n">
        <v>4323</v>
      </c>
    </row>
    <row r="11" customFormat="false" ht="12" hidden="false" customHeight="false" outlineLevel="0" collapsed="false">
      <c r="A11" s="458" t="s">
        <v>498</v>
      </c>
      <c r="B11" s="314"/>
      <c r="C11" s="375" t="n">
        <v>3560</v>
      </c>
      <c r="D11" s="375" t="n">
        <v>4126</v>
      </c>
      <c r="E11" s="375" t="n">
        <v>4811</v>
      </c>
      <c r="F11" s="230" t="n">
        <v>7333</v>
      </c>
    </row>
    <row r="12" customFormat="false" ht="12" hidden="false" customHeight="false" outlineLevel="0" collapsed="false">
      <c r="A12" s="458" t="s">
        <v>499</v>
      </c>
      <c r="B12" s="314"/>
      <c r="C12" s="375"/>
      <c r="D12" s="375"/>
      <c r="E12" s="375"/>
      <c r="F12" s="230" t="n">
        <v>130</v>
      </c>
    </row>
    <row r="13" customFormat="false" ht="12" hidden="false" customHeight="false" outlineLevel="0" collapsed="false">
      <c r="A13" s="458" t="s">
        <v>500</v>
      </c>
      <c r="B13" s="314"/>
      <c r="C13" s="375"/>
      <c r="D13" s="375"/>
      <c r="E13" s="375"/>
      <c r="F13" s="230" t="n">
        <v>189</v>
      </c>
    </row>
    <row r="14" customFormat="false" ht="13" hidden="false" customHeight="false" outlineLevel="0" collapsed="false">
      <c r="A14" s="458" t="s">
        <v>501</v>
      </c>
      <c r="B14" s="314" t="n">
        <v>19</v>
      </c>
      <c r="C14" s="314" t="n">
        <v>4</v>
      </c>
      <c r="D14" s="314" t="n">
        <v>43</v>
      </c>
      <c r="E14" s="314" t="n">
        <v>10</v>
      </c>
      <c r="F14" s="398" t="n">
        <v>63</v>
      </c>
    </row>
    <row r="15" customFormat="false" ht="13" hidden="false" customHeight="false" outlineLevel="0" collapsed="false">
      <c r="A15" s="459" t="s">
        <v>502</v>
      </c>
      <c r="B15" s="460" t="n">
        <v>465157</v>
      </c>
      <c r="C15" s="460" t="n">
        <v>501013</v>
      </c>
      <c r="D15" s="460" t="n">
        <v>541635</v>
      </c>
      <c r="E15" s="460" t="n">
        <v>588018</v>
      </c>
      <c r="F15" s="424" t="n">
        <v>589574</v>
      </c>
    </row>
    <row r="16" customFormat="false" ht="13" hidden="false" customHeight="false" outlineLevel="0" collapsed="false">
      <c r="A16" s="461"/>
      <c r="B16" s="462"/>
      <c r="C16" s="462"/>
      <c r="D16" s="462"/>
      <c r="E16" s="462"/>
      <c r="F16" s="358"/>
    </row>
    <row r="17" customFormat="false" ht="12" hidden="false" customHeight="false" outlineLevel="0" collapsed="false">
      <c r="A17" s="63" t="s">
        <v>503</v>
      </c>
      <c r="B17" s="1"/>
      <c r="C17" s="1"/>
      <c r="D17" s="1"/>
      <c r="E17" s="1"/>
      <c r="F17" s="1"/>
    </row>
    <row r="18" customFormat="false" ht="12" hidden="false" customHeight="false" outlineLevel="0" collapsed="false">
      <c r="A18" s="175" t="s">
        <v>504</v>
      </c>
      <c r="B18" s="1"/>
      <c r="C18" s="1"/>
      <c r="D18" s="1"/>
      <c r="E18" s="1"/>
      <c r="F18" s="1"/>
    </row>
    <row r="19" customFormat="false" ht="12" hidden="false" customHeight="false" outlineLevel="0" collapsed="false">
      <c r="A19" s="63" t="s">
        <v>505</v>
      </c>
      <c r="B19" s="1"/>
      <c r="C19" s="1"/>
      <c r="D19" s="1"/>
      <c r="E19" s="1"/>
      <c r="F19" s="1"/>
    </row>
    <row r="20" customFormat="false" ht="12" hidden="false" customHeight="false" outlineLevel="0" collapsed="false">
      <c r="A20" s="63" t="s">
        <v>506</v>
      </c>
      <c r="B20" s="1"/>
      <c r="C20" s="1"/>
      <c r="D20" s="1"/>
      <c r="E20" s="1"/>
      <c r="F20" s="1"/>
    </row>
    <row r="21" customFormat="false" ht="12" hidden="false" customHeight="false" outlineLevel="0" collapsed="false">
      <c r="A21" s="63" t="s">
        <v>507</v>
      </c>
      <c r="B21" s="1"/>
      <c r="C21" s="1"/>
      <c r="D21" s="1"/>
      <c r="E21" s="1"/>
      <c r="F21" s="1"/>
    </row>
    <row r="22" customFormat="false" ht="12" hidden="false" customHeight="false" outlineLevel="0" collapsed="false">
      <c r="A22" s="63" t="s">
        <v>508</v>
      </c>
      <c r="B22" s="1"/>
      <c r="C22" s="1"/>
      <c r="D22" s="1"/>
      <c r="E22" s="1"/>
      <c r="F22" s="1"/>
    </row>
    <row r="23" customFormat="false" ht="12" hidden="false" customHeight="false" outlineLevel="0" collapsed="false">
      <c r="A23" s="63" t="s">
        <v>509</v>
      </c>
      <c r="B23" s="1"/>
      <c r="C23" s="1"/>
      <c r="D23" s="1"/>
      <c r="E23" s="1"/>
      <c r="F23" s="1"/>
    </row>
    <row r="24" customFormat="false" ht="12" hidden="false" customHeight="false" outlineLevel="0" collapsed="false">
      <c r="A24" s="63" t="s">
        <v>510</v>
      </c>
      <c r="B24" s="1"/>
      <c r="C24" s="1"/>
      <c r="D24" s="1"/>
      <c r="E24" s="1"/>
      <c r="F24" s="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sheetPr filterMode="false">
    <pageSetUpPr fitToPage="false"/>
  </sheetPr>
  <dimension ref="A1:I3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J36" activeCellId="0" sqref="J36"/>
    </sheetView>
  </sheetViews>
  <sheetFormatPr defaultRowHeight="12"/>
  <cols>
    <col collapsed="false" hidden="false" max="2" min="1" style="0" width="22.6581632653061"/>
    <col collapsed="false" hidden="false" max="6" min="3" style="0" width="8.8265306122449"/>
    <col collapsed="false" hidden="false" max="7" min="7" style="0" width="17.4336734693878"/>
    <col collapsed="false" hidden="false" max="1025" min="8" style="0" width="8.8265306122449"/>
  </cols>
  <sheetData>
    <row r="1" customFormat="false" ht="12" hidden="false" customHeight="false" outlineLevel="0" collapsed="false">
      <c r="A1" s="103" t="s">
        <v>29</v>
      </c>
      <c r="B1" s="103"/>
      <c r="C1" s="103"/>
      <c r="D1" s="103"/>
      <c r="E1" s="103"/>
      <c r="F1" s="103"/>
    </row>
    <row r="2" customFormat="false" ht="16" hidden="false" customHeight="false" outlineLevel="0" collapsed="false">
      <c r="A2" s="415"/>
      <c r="B2" s="439"/>
      <c r="C2" s="439"/>
      <c r="D2" s="439"/>
      <c r="E2" s="439"/>
      <c r="F2" s="439"/>
    </row>
    <row r="3" customFormat="false" ht="35.95" hidden="false" customHeight="false" outlineLevel="0" collapsed="false">
      <c r="A3" s="348"/>
      <c r="B3" s="463" t="s">
        <v>511</v>
      </c>
      <c r="C3" s="0" t="s">
        <v>512</v>
      </c>
      <c r="D3" s="313" t="s">
        <v>513</v>
      </c>
      <c r="E3" s="313" t="s">
        <v>514</v>
      </c>
    </row>
    <row r="4" customFormat="false" ht="12.8" hidden="false" customHeight="false" outlineLevel="0" collapsed="false">
      <c r="A4" s="464" t="s">
        <v>237</v>
      </c>
      <c r="B4" s="465" t="n">
        <v>2435000</v>
      </c>
      <c r="C4" s="73" t="n">
        <f aca="false">B4-'Table 1.17'!D7</f>
        <v>68115</v>
      </c>
      <c r="D4" s="73" t="n">
        <f aca="false">C4*1000/'Table 1.12'!B5</f>
        <v>34.388784354075</v>
      </c>
      <c r="E4" s="73" t="n">
        <f aca="false">B4*1000/'Table 1.12'!D5</f>
        <v>457.04525404959</v>
      </c>
      <c r="G4" s="221" t="s">
        <v>251</v>
      </c>
      <c r="H4" s="73" t="n">
        <v>305.528730082086</v>
      </c>
    </row>
    <row r="5" customFormat="false" ht="12.8" hidden="false" customHeight="false" outlineLevel="0" collapsed="false">
      <c r="A5" s="221" t="s">
        <v>221</v>
      </c>
      <c r="B5" s="466" t="n">
        <v>177084</v>
      </c>
      <c r="C5" s="73" t="n">
        <f aca="false">B5-'Table 1.17'!D8</f>
        <v>-1187</v>
      </c>
      <c r="D5" s="73" t="n">
        <f aca="false">C5*1000/'Table 1.12'!B6</f>
        <v>-11.5535483117414</v>
      </c>
      <c r="E5" s="73" t="n">
        <f aca="false">B5*1000/'Table 1.12'!D6</f>
        <v>779.659225993924</v>
      </c>
      <c r="G5" s="221" t="s">
        <v>243</v>
      </c>
      <c r="H5" s="73" t="n">
        <v>266.817531058052</v>
      </c>
    </row>
    <row r="6" customFormat="false" ht="12.8" hidden="false" customHeight="false" outlineLevel="0" collapsed="false">
      <c r="A6" s="221" t="s">
        <v>223</v>
      </c>
      <c r="B6" s="466" t="n">
        <v>78947</v>
      </c>
      <c r="C6" s="73" t="n">
        <f aca="false">B6-'Table 1.17'!D9</f>
        <v>-2281</v>
      </c>
      <c r="D6" s="73" t="n">
        <f aca="false">C6*1000/'Table 1.12'!B7</f>
        <v>-20.1238663231817</v>
      </c>
      <c r="E6" s="73" t="n">
        <f aca="false">B6*1000/'Table 1.12'!D7</f>
        <v>306.304803290137</v>
      </c>
      <c r="G6" s="221" t="s">
        <v>232</v>
      </c>
      <c r="H6" s="73" t="n">
        <v>210.893458885775</v>
      </c>
    </row>
    <row r="7" customFormat="false" ht="12.8" hidden="false" customHeight="false" outlineLevel="0" collapsed="false">
      <c r="A7" s="221" t="s">
        <v>229</v>
      </c>
      <c r="B7" s="466" t="n">
        <v>25764</v>
      </c>
      <c r="C7" s="73" t="n">
        <f aca="false">B7-'Table 1.17'!D10</f>
        <v>346</v>
      </c>
      <c r="D7" s="73" t="n">
        <f aca="false">C7*1000/'Table 1.12'!B8</f>
        <v>8.3639528137691</v>
      </c>
      <c r="E7" s="73" t="n">
        <f aca="false">B7*1000/'Table 1.12'!D8</f>
        <v>221.64487267722</v>
      </c>
      <c r="G7" s="221" t="s">
        <v>231</v>
      </c>
      <c r="H7" s="73" t="n">
        <v>100.803267004411</v>
      </c>
    </row>
    <row r="8" customFormat="false" ht="12.8" hidden="false" customHeight="false" outlineLevel="0" collapsed="false">
      <c r="A8" s="221" t="s">
        <v>250</v>
      </c>
      <c r="B8" s="466" t="n">
        <v>28492</v>
      </c>
      <c r="C8" s="73" t="n">
        <f aca="false">B8-'Table 1.17'!D11</f>
        <v>-52</v>
      </c>
      <c r="D8" s="73" t="n">
        <f aca="false">C8*1000/'Table 1.12'!B9</f>
        <v>-1.23615271240432</v>
      </c>
      <c r="E8" s="73" t="n">
        <f aca="false">B8*1000/'Table 1.12'!D9</f>
        <v>323.58886996025</v>
      </c>
      <c r="G8" s="221" t="s">
        <v>234</v>
      </c>
      <c r="H8" s="73" t="n">
        <v>86.0443030985667</v>
      </c>
    </row>
    <row r="9" customFormat="false" ht="12.8" hidden="false" customHeight="false" outlineLevel="0" collapsed="false">
      <c r="A9" s="221" t="s">
        <v>233</v>
      </c>
      <c r="B9" s="466" t="n">
        <v>11872</v>
      </c>
      <c r="C9" s="73" t="n">
        <f aca="false">B9-'Table 1.17'!D12</f>
        <v>-812</v>
      </c>
      <c r="D9" s="73" t="n">
        <f aca="false">C9*1000/'Table 1.12'!B10</f>
        <v>-44.8296803400872</v>
      </c>
      <c r="E9" s="73" t="n">
        <f aca="false">B9*1000/'Table 1.12'!D10</f>
        <v>231.513260530421</v>
      </c>
      <c r="G9" s="221" t="s">
        <v>239</v>
      </c>
      <c r="H9" s="73" t="n">
        <v>84.1659097789888</v>
      </c>
    </row>
    <row r="10" customFormat="false" ht="12.8" hidden="false" customHeight="false" outlineLevel="0" collapsed="false">
      <c r="A10" s="221" t="s">
        <v>245</v>
      </c>
      <c r="B10" s="466" t="n">
        <v>44549</v>
      </c>
      <c r="C10" s="73" t="n">
        <f aca="false">B10-'Table 1.17'!D13</f>
        <v>3017</v>
      </c>
      <c r="D10" s="73" t="n">
        <f aca="false">C10*1000/'Table 1.12'!B11</f>
        <v>55.0306435137896</v>
      </c>
      <c r="E10" s="73" t="n">
        <f aca="false">B10*1000/'Table 1.12'!D11</f>
        <v>296.45970586278</v>
      </c>
      <c r="G10" s="221" t="s">
        <v>238</v>
      </c>
      <c r="H10" s="73" t="n">
        <v>80.7577879788572</v>
      </c>
    </row>
    <row r="11" customFormat="false" ht="12.8" hidden="false" customHeight="false" outlineLevel="0" collapsed="false">
      <c r="A11" s="221" t="s">
        <v>241</v>
      </c>
      <c r="B11" s="466" t="n">
        <v>53951</v>
      </c>
      <c r="C11" s="73" t="n">
        <f aca="false">B11-'Table 1.17'!D14</f>
        <v>-8229</v>
      </c>
      <c r="D11" s="73" t="n">
        <f aca="false">C11*1000/'Table 1.12'!B12</f>
        <v>-177.036272105331</v>
      </c>
      <c r="E11" s="73" t="n">
        <f aca="false">B11*1000/'Table 1.12'!D12</f>
        <v>364.115542957414</v>
      </c>
      <c r="G11" s="221" t="s">
        <v>246</v>
      </c>
      <c r="H11" s="73" t="n">
        <v>78.7263255663692</v>
      </c>
    </row>
    <row r="12" customFormat="false" ht="12.8" hidden="false" customHeight="false" outlineLevel="0" collapsed="false">
      <c r="A12" s="221" t="s">
        <v>239</v>
      </c>
      <c r="B12" s="466" t="n">
        <v>28546</v>
      </c>
      <c r="C12" s="73" t="n">
        <f aca="false">B12-'Table 1.17'!D15</f>
        <v>3336</v>
      </c>
      <c r="D12" s="73" t="n">
        <f aca="false">C12*1000/'Table 1.12'!B13</f>
        <v>84.1659097789888</v>
      </c>
      <c r="E12" s="73" t="n">
        <f aca="false">B12*1000/'Table 1.12'!D13</f>
        <v>233.142763802679</v>
      </c>
      <c r="G12" s="221" t="s">
        <v>248</v>
      </c>
      <c r="H12" s="73" t="n">
        <v>70.0588857013438</v>
      </c>
    </row>
    <row r="13" customFormat="false" ht="12.8" hidden="false" customHeight="false" outlineLevel="0" collapsed="false">
      <c r="A13" s="221" t="s">
        <v>236</v>
      </c>
      <c r="B13" s="466" t="n">
        <v>22885</v>
      </c>
      <c r="C13" s="73" t="n">
        <f aca="false">B13-'Table 1.17'!D16</f>
        <v>1194</v>
      </c>
      <c r="D13" s="73" t="n">
        <f aca="false">C13*1000/'Table 1.12'!B14</f>
        <v>25.3508567060872</v>
      </c>
      <c r="E13" s="73" t="n">
        <f aca="false">B13*1000/'Table 1.12'!D14</f>
        <v>216.181749480446</v>
      </c>
      <c r="G13" s="221" t="s">
        <v>252</v>
      </c>
      <c r="H13" s="73" t="n">
        <v>68.9110994213572</v>
      </c>
    </row>
    <row r="14" customFormat="false" ht="12.8" hidden="false" customHeight="false" outlineLevel="0" collapsed="false">
      <c r="A14" s="221" t="s">
        <v>230</v>
      </c>
      <c r="B14" s="466" t="n">
        <v>23134</v>
      </c>
      <c r="C14" s="73" t="n">
        <f aca="false">B14-'Table 1.17'!D17</f>
        <v>1497</v>
      </c>
      <c r="D14" s="73" t="n">
        <f aca="false">C14*1000/'Table 1.12'!B15</f>
        <v>36.0098142980853</v>
      </c>
      <c r="E14" s="73" t="n">
        <f aca="false">B14*1000/'Table 1.12'!D15</f>
        <v>228.235990528808</v>
      </c>
      <c r="G14" s="221" t="s">
        <v>247</v>
      </c>
      <c r="H14" s="73" t="n">
        <v>61.673815264132</v>
      </c>
    </row>
    <row r="15" customFormat="false" ht="12.8" hidden="false" customHeight="false" outlineLevel="0" collapsed="false">
      <c r="A15" s="221" t="s">
        <v>242</v>
      </c>
      <c r="B15" s="466" t="n">
        <v>13924</v>
      </c>
      <c r="C15" s="73" t="n">
        <f aca="false">B15-'Table 1.17'!D18</f>
        <v>525</v>
      </c>
      <c r="D15" s="73" t="n">
        <f aca="false">C15*1000/'Table 1.12'!B16</f>
        <v>12.8383830973516</v>
      </c>
      <c r="E15" s="73" t="n">
        <f aca="false">B15*1000/'Table 1.12'!D16</f>
        <v>152.174863387978</v>
      </c>
      <c r="G15" s="221" t="s">
        <v>245</v>
      </c>
      <c r="H15" s="73" t="n">
        <v>55.0306435137896</v>
      </c>
    </row>
    <row r="16" customFormat="false" ht="12.8" hidden="false" customHeight="false" outlineLevel="0" collapsed="false">
      <c r="A16" s="221" t="s">
        <v>222</v>
      </c>
      <c r="B16" s="466" t="n">
        <v>334630</v>
      </c>
      <c r="C16" s="73" t="n">
        <f aca="false">B16-'Table 1.17'!D19</f>
        <v>8640</v>
      </c>
      <c r="D16" s="73" t="n">
        <f aca="false">C16*1000/'Table 1.12'!B17</f>
        <v>41.5212940803322</v>
      </c>
      <c r="E16" s="73" t="n">
        <f aca="false">B16*1000/'Table 1.12'!D17</f>
        <v>686.420512820513</v>
      </c>
      <c r="G16" s="221" t="s">
        <v>226</v>
      </c>
      <c r="H16" s="73" t="n">
        <v>54.4698358749609</v>
      </c>
    </row>
    <row r="17" customFormat="false" ht="12.8" hidden="false" customHeight="false" outlineLevel="0" collapsed="false">
      <c r="A17" s="221" t="s">
        <v>253</v>
      </c>
      <c r="B17" s="466" t="n">
        <v>6475</v>
      </c>
      <c r="C17" s="73" t="n">
        <f aca="false">B17-'Table 1.17'!D20</f>
        <v>-342</v>
      </c>
      <c r="D17" s="73" t="n">
        <f aca="false">C17*1000/'Table 1.12'!B18</f>
        <v>-37.7650176678445</v>
      </c>
      <c r="E17" s="73" t="n">
        <f aca="false">B17*1000/'Table 1.12'!D18</f>
        <v>236.313868613139</v>
      </c>
      <c r="G17" s="221" t="s">
        <v>222</v>
      </c>
      <c r="H17" s="73" t="n">
        <v>41.5212940803322</v>
      </c>
    </row>
    <row r="18" customFormat="false" ht="12.8" hidden="false" customHeight="false" outlineLevel="0" collapsed="false">
      <c r="A18" s="221" t="s">
        <v>231</v>
      </c>
      <c r="B18" s="466" t="n">
        <v>68291</v>
      </c>
      <c r="C18" s="73" t="n">
        <f aca="false">B18-'Table 1.17'!D21</f>
        <v>5233</v>
      </c>
      <c r="D18" s="73" t="n">
        <f aca="false">C18*1000/'Table 1.12'!B19</f>
        <v>100.803267004411</v>
      </c>
      <c r="E18" s="73" t="n">
        <f aca="false">B18*1000/'Table 1.12'!D19</f>
        <v>434.586992490773</v>
      </c>
      <c r="G18" s="221" t="s">
        <v>230</v>
      </c>
      <c r="H18" s="73" t="n">
        <v>36.0098142980853</v>
      </c>
    </row>
    <row r="19" customFormat="false" ht="12.8" hidden="false" customHeight="false" outlineLevel="0" collapsed="false">
      <c r="A19" s="221" t="s">
        <v>227</v>
      </c>
      <c r="B19" s="466" t="n">
        <v>145816</v>
      </c>
      <c r="C19" s="73" t="n">
        <f aca="false">B19-'Table 1.17'!D22</f>
        <v>-13582</v>
      </c>
      <c r="D19" s="73" t="n">
        <f aca="false">C19*1000/'Table 1.12'!B20</f>
        <v>-103.410994365768</v>
      </c>
      <c r="E19" s="73" t="n">
        <f aca="false">B19*1000/'Table 1.12'!D20</f>
        <v>397.416260118285</v>
      </c>
      <c r="G19" s="464" t="s">
        <v>237</v>
      </c>
      <c r="I19" s="73" t="n">
        <v>34.388784354075</v>
      </c>
    </row>
    <row r="20" customFormat="false" ht="12.8" hidden="false" customHeight="false" outlineLevel="0" collapsed="false">
      <c r="A20" s="221" t="s">
        <v>247</v>
      </c>
      <c r="B20" s="466" t="n">
        <v>333668</v>
      </c>
      <c r="C20" s="73" t="n">
        <f aca="false">B20-'Table 1.17'!D23</f>
        <v>11230</v>
      </c>
      <c r="D20" s="73" t="n">
        <f aca="false">C20*1000/'Table 1.12'!B21</f>
        <v>61.673815264132</v>
      </c>
      <c r="E20" s="73" t="n">
        <f aca="false">B20*1000/'Table 1.12'!D21</f>
        <v>559.329477830861</v>
      </c>
      <c r="G20" s="221" t="s">
        <v>236</v>
      </c>
      <c r="H20" s="73" t="n">
        <v>25.3508567060872</v>
      </c>
    </row>
    <row r="21" customFormat="false" ht="12.8" hidden="false" customHeight="false" outlineLevel="0" collapsed="false">
      <c r="A21" s="221" t="s">
        <v>246</v>
      </c>
      <c r="B21" s="466" t="n">
        <v>114154</v>
      </c>
      <c r="C21" s="73" t="n">
        <f aca="false">B21-'Table 1.17'!D24</f>
        <v>7798</v>
      </c>
      <c r="D21" s="73" t="n">
        <f aca="false">C21*1000/'Table 1.12'!B22</f>
        <v>78.7263255663692</v>
      </c>
      <c r="E21" s="73" t="n">
        <f aca="false">B21*1000/'Table 1.12'!D22</f>
        <v>490.036488516849</v>
      </c>
      <c r="G21" s="221" t="s">
        <v>244</v>
      </c>
      <c r="H21" s="73" t="n">
        <v>23.3630562112073</v>
      </c>
    </row>
    <row r="22" customFormat="false" ht="12.8" hidden="false" customHeight="false" outlineLevel="0" collapsed="false">
      <c r="A22" s="221" t="s">
        <v>248</v>
      </c>
      <c r="B22" s="466" t="n">
        <v>20869</v>
      </c>
      <c r="C22" s="73" t="n">
        <f aca="false">B22-'Table 1.17'!D25</f>
        <v>1856</v>
      </c>
      <c r="D22" s="73" t="n">
        <f aca="false">C22*1000/'Table 1.12'!B23</f>
        <v>70.0588857013438</v>
      </c>
      <c r="E22" s="73" t="n">
        <f aca="false">B22*1000/'Table 1.12'!D23</f>
        <v>259.855559706139</v>
      </c>
      <c r="G22" s="240" t="s">
        <v>224</v>
      </c>
      <c r="H22" s="73" t="n">
        <v>20.2427067978472</v>
      </c>
    </row>
    <row r="23" customFormat="false" ht="12.8" hidden="false" customHeight="false" outlineLevel="0" collapsed="false">
      <c r="A23" s="221" t="s">
        <v>228</v>
      </c>
      <c r="B23" s="466" t="n">
        <v>26665</v>
      </c>
      <c r="C23" s="73" t="n">
        <f aca="false">B23-'Table 1.17'!D26</f>
        <v>-409</v>
      </c>
      <c r="D23" s="73" t="n">
        <f aca="false">C23*1000/'Table 1.12'!B24</f>
        <v>-12.2590894104247</v>
      </c>
      <c r="E23" s="73" t="n">
        <f aca="false">B23*1000/'Table 1.12'!D24</f>
        <v>314.817001180638</v>
      </c>
      <c r="G23" s="221" t="s">
        <v>242</v>
      </c>
      <c r="H23" s="73" t="n">
        <v>12.8383830973516</v>
      </c>
    </row>
    <row r="24" customFormat="false" ht="12.8" hidden="false" customHeight="false" outlineLevel="0" collapsed="false">
      <c r="A24" s="221" t="s">
        <v>225</v>
      </c>
      <c r="B24" s="466" t="n">
        <v>30668</v>
      </c>
      <c r="C24" s="73" t="n">
        <f aca="false">B24-'Table 1.17'!D27</f>
        <v>-836</v>
      </c>
      <c r="D24" s="73" t="n">
        <f aca="false">C24*1000/'Table 1.12'!B25</f>
        <v>-24.2136361003302</v>
      </c>
      <c r="E24" s="73" t="n">
        <f aca="false">B24*1000/'Table 1.12'!D25</f>
        <v>325.045045045045</v>
      </c>
      <c r="G24" s="221" t="s">
        <v>229</v>
      </c>
      <c r="H24" s="73" t="n">
        <v>8.3639528137691</v>
      </c>
    </row>
    <row r="25" customFormat="false" ht="12.8" hidden="false" customHeight="false" outlineLevel="0" collapsed="false">
      <c r="A25" s="221" t="s">
        <v>244</v>
      </c>
      <c r="B25" s="466" t="n">
        <v>36943</v>
      </c>
      <c r="C25" s="73" t="n">
        <f aca="false">B25-'Table 1.17'!D28</f>
        <v>1069</v>
      </c>
      <c r="D25" s="73" t="n">
        <f aca="false">C25*1000/'Table 1.12'!B26</f>
        <v>23.3630562112073</v>
      </c>
      <c r="E25" s="73" t="n">
        <f aca="false">B25*1000/'Table 1.12'!D26</f>
        <v>269.814490213263</v>
      </c>
      <c r="G25" s="221" t="s">
        <v>250</v>
      </c>
      <c r="H25" s="73" t="n">
        <v>-1.23615271240432</v>
      </c>
    </row>
    <row r="26" customFormat="false" ht="12.8" hidden="false" customHeight="false" outlineLevel="0" collapsed="false">
      <c r="A26" s="221" t="s">
        <v>238</v>
      </c>
      <c r="B26" s="466" t="n">
        <v>109179</v>
      </c>
      <c r="C26" s="73" t="n">
        <f aca="false">B26-'Table 1.17'!D29</f>
        <v>7899</v>
      </c>
      <c r="D26" s="73" t="n">
        <f aca="false">C26*1000/'Table 1.12'!B27</f>
        <v>80.7577879788572</v>
      </c>
      <c r="E26" s="73" t="n">
        <f aca="false">B26*1000/'Table 1.12'!D27</f>
        <v>323.273028750777</v>
      </c>
      <c r="G26" s="221" t="s">
        <v>221</v>
      </c>
      <c r="H26" s="73" t="n">
        <v>-11.5535483117414</v>
      </c>
    </row>
    <row r="27" customFormat="false" ht="12.8" hidden="false" customHeight="false" outlineLevel="0" collapsed="false">
      <c r="A27" s="221" t="s">
        <v>252</v>
      </c>
      <c r="B27" s="466" t="n">
        <v>8827</v>
      </c>
      <c r="C27" s="73" t="n">
        <f aca="false">B27-'Table 1.17'!D30</f>
        <v>524</v>
      </c>
      <c r="D27" s="73" t="n">
        <f aca="false">C27*1000/'Table 1.12'!B28</f>
        <v>68.9110994213572</v>
      </c>
      <c r="E27" s="73" t="n">
        <f aca="false">B27*1000/'Table 1.12'!D28</f>
        <v>409.225776541493</v>
      </c>
      <c r="G27" s="221" t="s">
        <v>228</v>
      </c>
      <c r="H27" s="73" t="n">
        <v>-12.2590894104247</v>
      </c>
    </row>
    <row r="28" customFormat="false" ht="12.8" hidden="false" customHeight="false" outlineLevel="0" collapsed="false">
      <c r="A28" s="221" t="s">
        <v>226</v>
      </c>
      <c r="B28" s="466" t="n">
        <v>50928</v>
      </c>
      <c r="C28" s="73" t="n">
        <f aca="false">B28-'Table 1.17'!D31</f>
        <v>3654</v>
      </c>
      <c r="D28" s="73" t="n">
        <f aca="false">C28*1000/'Table 1.12'!B29</f>
        <v>54.4698358749609</v>
      </c>
      <c r="E28" s="73" t="n">
        <f aca="false">B28*1000/'Table 1.12'!D29</f>
        <v>344.690355329949</v>
      </c>
      <c r="G28" s="221" t="s">
        <v>223</v>
      </c>
      <c r="H28" s="73" t="n">
        <v>-20.1238663231817</v>
      </c>
    </row>
    <row r="29" customFormat="false" ht="12.8" hidden="false" customHeight="false" outlineLevel="0" collapsed="false">
      <c r="A29" s="221" t="s">
        <v>232</v>
      </c>
      <c r="B29" s="466" t="n">
        <v>97709</v>
      </c>
      <c r="C29" s="73" t="n">
        <f aca="false">B29-'Table 1.17'!D32</f>
        <v>13393</v>
      </c>
      <c r="D29" s="73" t="n">
        <f aca="false">C29*1000/'Table 1.12'!B30</f>
        <v>210.893458885775</v>
      </c>
      <c r="E29" s="73" t="n">
        <f aca="false">B29*1000/'Table 1.12'!D30</f>
        <v>561.868890166763</v>
      </c>
      <c r="G29" s="221" t="s">
        <v>225</v>
      </c>
      <c r="H29" s="73" t="n">
        <v>-24.2136361003302</v>
      </c>
    </row>
    <row r="30" customFormat="false" ht="12.8" hidden="false" customHeight="false" outlineLevel="0" collapsed="false">
      <c r="A30" s="221" t="s">
        <v>235</v>
      </c>
      <c r="B30" s="466" t="n">
        <v>28503</v>
      </c>
      <c r="C30" s="73" t="n">
        <f aca="false">B30-'Table 1.17'!D33</f>
        <v>-1362</v>
      </c>
      <c r="D30" s="73" t="n">
        <f aca="false">C30*1000/'Table 1.12'!B31</f>
        <v>-30.1054353352048</v>
      </c>
      <c r="E30" s="73" t="n">
        <f aca="false">B30*1000/'Table 1.12'!D31</f>
        <v>250.311759023448</v>
      </c>
      <c r="G30" s="221" t="s">
        <v>235</v>
      </c>
      <c r="H30" s="73" t="n">
        <v>-30.1054353352048</v>
      </c>
    </row>
    <row r="31" customFormat="false" ht="12.8" hidden="false" customHeight="false" outlineLevel="0" collapsed="false">
      <c r="A31" s="221" t="s">
        <v>251</v>
      </c>
      <c r="B31" s="466" t="n">
        <v>16177</v>
      </c>
      <c r="C31" s="73" t="n">
        <f aca="false">B31-'Table 1.17'!D34</f>
        <v>2531</v>
      </c>
      <c r="D31" s="73" t="n">
        <f aca="false">C31*1000/'Table 1.12'!B32</f>
        <v>305.528730082086</v>
      </c>
      <c r="E31" s="73" t="n">
        <f aca="false">B31*1000/'Table 1.12'!D32</f>
        <v>697.284482758621</v>
      </c>
      <c r="G31" s="221" t="s">
        <v>421</v>
      </c>
      <c r="H31" s="73" t="n">
        <v>-37.7650176678445</v>
      </c>
    </row>
    <row r="32" customFormat="false" ht="12.8" hidden="false" customHeight="false" outlineLevel="0" collapsed="false">
      <c r="A32" s="221" t="s">
        <v>234</v>
      </c>
      <c r="B32" s="466" t="n">
        <v>39642</v>
      </c>
      <c r="C32" s="73" t="n">
        <f aca="false">B32-'Table 1.17'!D35</f>
        <v>3896</v>
      </c>
      <c r="D32" s="73" t="n">
        <f aca="false">C32*1000/'Table 1.12'!B33</f>
        <v>86.0443030985667</v>
      </c>
      <c r="E32" s="73" t="n">
        <f aca="false">B32*1000/'Table 1.12'!D33</f>
        <v>351.280460788658</v>
      </c>
      <c r="G32" s="221" t="s">
        <v>249</v>
      </c>
      <c r="H32" s="73" t="n">
        <v>-43.8999489535477</v>
      </c>
    </row>
    <row r="33" customFormat="false" ht="12.8" hidden="false" customHeight="false" outlineLevel="0" collapsed="false">
      <c r="A33" s="221" t="s">
        <v>243</v>
      </c>
      <c r="B33" s="466" t="n">
        <v>273224</v>
      </c>
      <c r="C33" s="73" t="n">
        <f aca="false">B33-'Table 1.17'!D36</f>
        <v>28887</v>
      </c>
      <c r="D33" s="73" t="n">
        <f aca="false">C33*1000/'Table 1.12'!B34</f>
        <v>266.817531058052</v>
      </c>
      <c r="E33" s="73" t="n">
        <f aca="false">B33*1000/'Table 1.12'!D34</f>
        <v>867.791011592822</v>
      </c>
      <c r="G33" s="221" t="s">
        <v>233</v>
      </c>
      <c r="H33" s="73" t="n">
        <v>-44.8296803400872</v>
      </c>
    </row>
    <row r="34" customFormat="false" ht="12.8" hidden="false" customHeight="false" outlineLevel="0" collapsed="false">
      <c r="A34" s="221" t="s">
        <v>240</v>
      </c>
      <c r="B34" s="466" t="n">
        <v>29948</v>
      </c>
      <c r="C34" s="73" t="n">
        <f aca="false">B34-'Table 1.17'!D37</f>
        <v>-9208</v>
      </c>
      <c r="D34" s="73" t="n">
        <f aca="false">C34*1000/'Table 1.12'!B35</f>
        <v>-229.500024923982</v>
      </c>
      <c r="E34" s="73" t="n">
        <f aca="false">B34*1000/'Table 1.12'!D35</f>
        <v>328.161297392067</v>
      </c>
      <c r="G34" s="221" t="s">
        <v>227</v>
      </c>
      <c r="H34" s="73" t="n">
        <v>-103.410994365768</v>
      </c>
    </row>
    <row r="35" customFormat="false" ht="12.8" hidden="false" customHeight="false" outlineLevel="0" collapsed="false">
      <c r="A35" s="221" t="s">
        <v>249</v>
      </c>
      <c r="B35" s="466" t="n">
        <v>72189</v>
      </c>
      <c r="C35" s="73" t="n">
        <f aca="false">B35-'Table 1.17'!D38</f>
        <v>-1290</v>
      </c>
      <c r="D35" s="73" t="n">
        <f aca="false">C35*1000/'Table 1.12'!B36</f>
        <v>-43.8999489535477</v>
      </c>
      <c r="E35" s="73" t="n">
        <f aca="false">B35*1000/'Table 1.12'!D36</f>
        <v>803.796904576328</v>
      </c>
      <c r="G35" s="221" t="s">
        <v>241</v>
      </c>
      <c r="H35" s="73" t="n">
        <v>-177.036272105331</v>
      </c>
    </row>
    <row r="36" customFormat="false" ht="12.8" hidden="false" customHeight="false" outlineLevel="0" collapsed="false">
      <c r="A36" s="240" t="s">
        <v>224</v>
      </c>
      <c r="B36" s="467" t="n">
        <v>81347</v>
      </c>
      <c r="C36" s="73" t="n">
        <f aca="false">B36-'Table 1.17'!D39</f>
        <v>1181</v>
      </c>
      <c r="D36" s="73" t="n">
        <f aca="false">C36*1000/'Table 1.12'!B37</f>
        <v>20.2427067978472</v>
      </c>
      <c r="E36" s="73" t="n">
        <f aca="false">B36*1000/'Table 1.12'!D37</f>
        <v>461.831497672306</v>
      </c>
      <c r="G36" s="221" t="s">
        <v>240</v>
      </c>
      <c r="H36" s="73" t="n">
        <v>-229.500024923982</v>
      </c>
    </row>
    <row r="37" customFormat="false" ht="13" hidden="false" customHeight="false" outlineLevel="0" collapsed="false">
      <c r="A37" s="213"/>
      <c r="B37" s="468"/>
      <c r="C37" s="73" t="n">
        <f aca="false">SUM(C5:C36)</f>
        <v>68116</v>
      </c>
    </row>
    <row r="38" customFormat="false" ht="12" hidden="false" customHeight="false" outlineLevel="0" collapsed="false">
      <c r="A38" s="427"/>
      <c r="B38" s="1"/>
    </row>
    <row r="39" customFormat="false" ht="12" hidden="false" customHeight="false" outlineLevel="0" collapsed="false">
      <c r="A39" s="469" t="s">
        <v>515</v>
      </c>
      <c r="B39" s="1"/>
    </row>
  </sheetData>
  <mergeCells count="1">
    <mergeCell ref="B2:F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2.xml><?xml version="1.0" encoding="utf-8"?>
<worksheet xmlns="http://schemas.openxmlformats.org/spreadsheetml/2006/main" xmlns:r="http://schemas.openxmlformats.org/officeDocument/2006/relationships">
  <sheetPr filterMode="false">
    <pageSetUpPr fitToPage="false"/>
  </sheetPr>
  <dimension ref="A1:F2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3.4948979591837"/>
    <col collapsed="false" hidden="false" max="1025" min="2" style="0" width="8.8265306122449"/>
  </cols>
  <sheetData>
    <row r="1" customFormat="false" ht="12" hidden="false" customHeight="false" outlineLevel="0" collapsed="false">
      <c r="A1" s="103" t="s">
        <v>30</v>
      </c>
      <c r="B1" s="103"/>
      <c r="C1" s="103"/>
      <c r="D1" s="103"/>
      <c r="E1" s="103"/>
      <c r="F1" s="103"/>
    </row>
    <row r="2" customFormat="false" ht="13" hidden="false" customHeight="false" outlineLevel="0" collapsed="false">
      <c r="A2" s="470"/>
      <c r="B2" s="471"/>
      <c r="C2" s="471"/>
      <c r="D2" s="471"/>
      <c r="E2" s="292" t="s">
        <v>66</v>
      </c>
      <c r="F2" s="292"/>
    </row>
    <row r="3" customFormat="false" ht="13" hidden="false" customHeight="false" outlineLevel="0" collapsed="false">
      <c r="A3" s="315"/>
      <c r="B3" s="472" t="s">
        <v>100</v>
      </c>
      <c r="C3" s="316" t="s">
        <v>101</v>
      </c>
      <c r="D3" s="316" t="s">
        <v>102</v>
      </c>
      <c r="E3" s="316" t="s">
        <v>103</v>
      </c>
      <c r="F3" s="430" t="s">
        <v>516</v>
      </c>
    </row>
    <row r="4" customFormat="false" ht="12" hidden="false" customHeight="false" outlineLevel="0" collapsed="false">
      <c r="A4" s="90" t="s">
        <v>106</v>
      </c>
      <c r="B4" s="110" t="n">
        <v>87115</v>
      </c>
      <c r="C4" s="350" t="n">
        <v>95006</v>
      </c>
      <c r="D4" s="350" t="n">
        <v>115017</v>
      </c>
      <c r="E4" s="350" t="n">
        <v>113355</v>
      </c>
      <c r="F4" s="134" t="n">
        <v>120563</v>
      </c>
    </row>
    <row r="5" customFormat="false" ht="12" hidden="false" customHeight="false" outlineLevel="0" collapsed="false">
      <c r="A5" s="90" t="s">
        <v>192</v>
      </c>
      <c r="B5" s="94" t="n">
        <v>85516</v>
      </c>
      <c r="C5" s="95" t="n">
        <v>81521</v>
      </c>
      <c r="D5" s="95" t="n">
        <v>77479</v>
      </c>
      <c r="E5" s="322" t="n">
        <v>70728</v>
      </c>
      <c r="F5" s="96" t="n">
        <v>71185</v>
      </c>
    </row>
    <row r="6" customFormat="false" ht="12" hidden="false" customHeight="false" outlineLevel="0" collapsed="false">
      <c r="A6" s="90" t="s">
        <v>108</v>
      </c>
      <c r="B6" s="94" t="n">
        <v>246014</v>
      </c>
      <c r="C6" s="95" t="n">
        <v>251167</v>
      </c>
      <c r="D6" s="95" t="n">
        <v>268101</v>
      </c>
      <c r="E6" s="95" t="n">
        <v>276450</v>
      </c>
      <c r="F6" s="96" t="n">
        <v>276012</v>
      </c>
    </row>
    <row r="7" customFormat="false" ht="12" hidden="false" customHeight="false" outlineLevel="0" collapsed="false">
      <c r="A7" s="90" t="s">
        <v>197</v>
      </c>
      <c r="B7" s="94" t="n">
        <v>165941</v>
      </c>
      <c r="C7" s="95" t="n">
        <v>146068</v>
      </c>
      <c r="D7" s="95" t="n">
        <v>171674</v>
      </c>
      <c r="E7" s="95" t="n">
        <v>154117</v>
      </c>
      <c r="F7" s="96" t="n">
        <v>175218</v>
      </c>
    </row>
    <row r="8" customFormat="false" ht="12" hidden="false" customHeight="false" outlineLevel="0" collapsed="false">
      <c r="A8" s="90" t="s">
        <v>113</v>
      </c>
      <c r="B8" s="94" t="n">
        <v>123164</v>
      </c>
      <c r="C8" s="95" t="n">
        <v>120400</v>
      </c>
      <c r="D8" s="95" t="n">
        <v>117767</v>
      </c>
      <c r="E8" s="95" t="n">
        <v>117969</v>
      </c>
      <c r="F8" s="96" t="n">
        <v>117457</v>
      </c>
    </row>
    <row r="9" customFormat="false" ht="12" hidden="false" customHeight="false" outlineLevel="0" collapsed="false">
      <c r="A9" s="90" t="s">
        <v>195</v>
      </c>
      <c r="B9" s="94" t="n">
        <v>120146</v>
      </c>
      <c r="C9" s="95" t="n">
        <v>97897</v>
      </c>
      <c r="D9" s="95" t="n">
        <v>118518</v>
      </c>
      <c r="E9" s="95" t="n">
        <v>116541</v>
      </c>
      <c r="F9" s="96" t="n">
        <v>121077</v>
      </c>
    </row>
    <row r="10" customFormat="false" ht="12" hidden="false" customHeight="false" outlineLevel="0" collapsed="false">
      <c r="A10" s="90" t="s">
        <v>116</v>
      </c>
      <c r="B10" s="94" t="n">
        <v>144819</v>
      </c>
      <c r="C10" s="95" t="n">
        <v>113862</v>
      </c>
      <c r="D10" s="95" t="n">
        <v>143521</v>
      </c>
      <c r="E10" s="95" t="n">
        <v>110889</v>
      </c>
      <c r="F10" s="96" t="n">
        <v>131709</v>
      </c>
    </row>
    <row r="11" customFormat="false" ht="12" hidden="false" customHeight="false" outlineLevel="0" collapsed="false">
      <c r="A11" s="90" t="s">
        <v>115</v>
      </c>
      <c r="B11" s="94" t="n">
        <v>189150</v>
      </c>
      <c r="C11" s="95" t="n">
        <v>164339</v>
      </c>
      <c r="D11" s="95" t="n">
        <v>179116</v>
      </c>
      <c r="E11" s="95" t="n">
        <v>165412</v>
      </c>
      <c r="F11" s="96" t="n">
        <v>160800</v>
      </c>
    </row>
    <row r="12" customFormat="false" ht="13" hidden="false" customHeight="false" outlineLevel="0" collapsed="false">
      <c r="A12" s="90" t="s">
        <v>117</v>
      </c>
      <c r="B12" s="94" t="n">
        <v>66992</v>
      </c>
      <c r="C12" s="95" t="n">
        <v>66852</v>
      </c>
      <c r="D12" s="95" t="n">
        <v>63526</v>
      </c>
      <c r="E12" s="95" t="n">
        <v>58045</v>
      </c>
      <c r="F12" s="96" t="n">
        <v>69843</v>
      </c>
    </row>
    <row r="13" customFormat="false" ht="21" hidden="false" customHeight="false" outlineLevel="0" collapsed="false">
      <c r="A13" s="473" t="s">
        <v>517</v>
      </c>
      <c r="B13" s="474" t="n">
        <v>1228857</v>
      </c>
      <c r="C13" s="475" t="n">
        <v>1137112</v>
      </c>
      <c r="D13" s="475" t="n">
        <v>1254719</v>
      </c>
      <c r="E13" s="475" t="n">
        <v>1183506</v>
      </c>
      <c r="F13" s="476" t="n">
        <v>1243864</v>
      </c>
    </row>
    <row r="14" customFormat="false" ht="13" hidden="false" customHeight="false" outlineLevel="0" collapsed="false">
      <c r="A14" s="90" t="s">
        <v>518</v>
      </c>
      <c r="B14" s="94" t="n">
        <v>93043</v>
      </c>
      <c r="C14" s="95" t="n">
        <v>55098</v>
      </c>
      <c r="D14" s="95" t="n">
        <v>66575</v>
      </c>
      <c r="E14" s="95" t="n">
        <v>111992</v>
      </c>
      <c r="F14" s="477"/>
    </row>
    <row r="15" customFormat="false" ht="13" hidden="false" customHeight="false" outlineLevel="0" collapsed="false">
      <c r="A15" s="473" t="s">
        <v>519</v>
      </c>
      <c r="B15" s="474" t="n">
        <v>1321900</v>
      </c>
      <c r="C15" s="475" t="n">
        <v>1192210</v>
      </c>
      <c r="D15" s="475" t="n">
        <v>1321294</v>
      </c>
      <c r="E15" s="475" t="n">
        <v>1295498</v>
      </c>
      <c r="F15" s="476" t="n">
        <v>1243864</v>
      </c>
    </row>
    <row r="16" customFormat="false" ht="12" hidden="false" customHeight="false" outlineLevel="0" collapsed="false">
      <c r="A16" s="90" t="s">
        <v>520</v>
      </c>
      <c r="B16" s="94" t="n">
        <v>955710</v>
      </c>
      <c r="C16" s="95" t="n">
        <v>979571</v>
      </c>
      <c r="D16" s="95" t="n">
        <v>965920</v>
      </c>
      <c r="E16" s="95" t="n">
        <v>1034306</v>
      </c>
      <c r="F16" s="96" t="n">
        <v>1073362</v>
      </c>
    </row>
    <row r="17" customFormat="false" ht="12" hidden="false" customHeight="false" outlineLevel="0" collapsed="false">
      <c r="A17" s="90" t="s">
        <v>521</v>
      </c>
      <c r="B17" s="94" t="n">
        <v>9073</v>
      </c>
      <c r="C17" s="95" t="n">
        <v>7168</v>
      </c>
      <c r="D17" s="95" t="n">
        <v>10809</v>
      </c>
      <c r="E17" s="95" t="n">
        <v>11113</v>
      </c>
      <c r="F17" s="96" t="n">
        <v>9867</v>
      </c>
    </row>
    <row r="18" customFormat="false" ht="13" hidden="false" customHeight="false" outlineLevel="0" collapsed="false">
      <c r="A18" s="90" t="s">
        <v>522</v>
      </c>
      <c r="B18" s="94" t="n">
        <v>133</v>
      </c>
      <c r="C18" s="95" t="n">
        <v>89</v>
      </c>
      <c r="D18" s="95" t="n">
        <v>82</v>
      </c>
      <c r="E18" s="95" t="n">
        <v>80</v>
      </c>
      <c r="F18" s="96" t="n">
        <v>166</v>
      </c>
    </row>
    <row r="19" customFormat="false" ht="13" hidden="false" customHeight="false" outlineLevel="0" collapsed="false">
      <c r="A19" s="473" t="s">
        <v>523</v>
      </c>
      <c r="B19" s="474" t="n">
        <v>2286816</v>
      </c>
      <c r="C19" s="475" t="n">
        <v>2179038</v>
      </c>
      <c r="D19" s="475" t="n">
        <v>2298105</v>
      </c>
      <c r="E19" s="475" t="n">
        <v>2340997</v>
      </c>
      <c r="F19" s="476" t="n">
        <v>2327259</v>
      </c>
    </row>
    <row r="20" customFormat="false" ht="13" hidden="false" customHeight="false" outlineLevel="0" collapsed="false">
      <c r="A20" s="326"/>
      <c r="B20" s="289"/>
      <c r="C20" s="290"/>
      <c r="D20" s="290"/>
      <c r="E20" s="290"/>
      <c r="F20" s="291"/>
    </row>
    <row r="21" customFormat="false" ht="12" hidden="false" customHeight="false" outlineLevel="0" collapsed="false">
      <c r="A21" s="252" t="s">
        <v>524</v>
      </c>
    </row>
    <row r="22" customFormat="false" ht="12" hidden="false" customHeight="false" outlineLevel="0" collapsed="false">
      <c r="A22" s="252" t="s">
        <v>525</v>
      </c>
    </row>
    <row r="23" customFormat="false" ht="12" hidden="false" customHeight="false" outlineLevel="0" collapsed="false">
      <c r="A23" s="252" t="s">
        <v>526</v>
      </c>
    </row>
    <row r="24" customFormat="false" ht="12" hidden="false" customHeight="false" outlineLevel="0" collapsed="false">
      <c r="A24" s="252" t="s">
        <v>527</v>
      </c>
    </row>
  </sheetData>
  <mergeCells count="1">
    <mergeCell ref="E2:F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sheetPr filterMode="false">
    <pageSetUpPr fitToPage="false"/>
  </sheetPr>
  <dimension ref="A1:E27"/>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8" activeCellId="0" sqref="C28"/>
    </sheetView>
  </sheetViews>
  <sheetFormatPr defaultRowHeight="12"/>
  <cols>
    <col collapsed="false" hidden="false" max="1" min="1" style="0" width="60.1632653061225"/>
    <col collapsed="false" hidden="false" max="1025" min="2" style="0" width="8.8265306122449"/>
  </cols>
  <sheetData>
    <row r="1" customFormat="false" ht="12" hidden="false" customHeight="false" outlineLevel="0" collapsed="false">
      <c r="A1" s="103" t="s">
        <v>32</v>
      </c>
      <c r="B1" s="103"/>
      <c r="C1" s="103"/>
      <c r="D1" s="103"/>
    </row>
    <row r="2" customFormat="false" ht="15" hidden="false" customHeight="false" outlineLevel="0" collapsed="false">
      <c r="A2" s="415"/>
      <c r="B2" s="416"/>
      <c r="C2" s="416"/>
      <c r="D2" s="416"/>
    </row>
    <row r="3" customFormat="false" ht="13" hidden="false" customHeight="false" outlineLevel="0" collapsed="false">
      <c r="A3" s="470"/>
      <c r="B3" s="471"/>
      <c r="C3" s="471"/>
      <c r="D3" s="314" t="s">
        <v>153</v>
      </c>
    </row>
    <row r="4" customFormat="false" ht="31" hidden="false" customHeight="false" outlineLevel="0" collapsed="false">
      <c r="A4" s="478"/>
      <c r="B4" s="11" t="s">
        <v>528</v>
      </c>
      <c r="C4" s="12" t="s">
        <v>529</v>
      </c>
      <c r="D4" s="479" t="s">
        <v>69</v>
      </c>
    </row>
    <row r="5" customFormat="false" ht="12" hidden="false" customHeight="false" outlineLevel="0" collapsed="false">
      <c r="A5" s="458" t="s">
        <v>530</v>
      </c>
      <c r="B5" s="222" t="n">
        <v>49759</v>
      </c>
      <c r="C5" s="223" t="n">
        <v>40576</v>
      </c>
      <c r="D5" s="224" t="n">
        <v>90335</v>
      </c>
    </row>
    <row r="6" customFormat="false" ht="12" hidden="false" customHeight="false" outlineLevel="0" collapsed="false">
      <c r="A6" s="458" t="s">
        <v>531</v>
      </c>
      <c r="B6" s="228" t="n">
        <v>1415322</v>
      </c>
      <c r="C6" s="229" t="n">
        <v>551988</v>
      </c>
      <c r="D6" s="230" t="n">
        <v>1967310</v>
      </c>
    </row>
    <row r="7" customFormat="false" ht="12" hidden="false" customHeight="false" outlineLevel="0" collapsed="false">
      <c r="A7" s="458" t="s">
        <v>532</v>
      </c>
      <c r="B7" s="228" t="n">
        <v>163523</v>
      </c>
      <c r="C7" s="229" t="n">
        <v>25986</v>
      </c>
      <c r="D7" s="230" t="n">
        <v>189509</v>
      </c>
    </row>
    <row r="8" customFormat="false" ht="12" hidden="false" customHeight="false" outlineLevel="0" collapsed="false">
      <c r="A8" s="221" t="s">
        <v>533</v>
      </c>
      <c r="B8" s="228" t="n">
        <v>13096</v>
      </c>
      <c r="C8" s="229" t="n">
        <v>23</v>
      </c>
      <c r="D8" s="230" t="n">
        <v>13119</v>
      </c>
    </row>
    <row r="9" customFormat="false" ht="12" hidden="false" customHeight="false" outlineLevel="0" collapsed="false">
      <c r="A9" s="464" t="s">
        <v>534</v>
      </c>
      <c r="B9" s="480" t="n">
        <v>1641700</v>
      </c>
      <c r="C9" s="481" t="n">
        <v>618573</v>
      </c>
      <c r="D9" s="374" t="n">
        <v>2260273</v>
      </c>
    </row>
    <row r="10" customFormat="false" ht="12" hidden="false" customHeight="false" outlineLevel="0" collapsed="false">
      <c r="A10" s="221" t="s">
        <v>535</v>
      </c>
      <c r="B10" s="228" t="n">
        <v>199585</v>
      </c>
      <c r="C10" s="229" t="n">
        <v>143</v>
      </c>
      <c r="D10" s="230" t="n">
        <v>199728</v>
      </c>
    </row>
    <row r="11" customFormat="false" ht="12" hidden="false" customHeight="false" outlineLevel="0" collapsed="false">
      <c r="A11" s="482" t="s">
        <v>536</v>
      </c>
      <c r="B11" s="480" t="n">
        <v>1841285</v>
      </c>
      <c r="C11" s="481" t="n">
        <v>618716</v>
      </c>
      <c r="D11" s="374" t="n">
        <v>2460001</v>
      </c>
    </row>
    <row r="12" customFormat="false" ht="12" hidden="false" customHeight="false" outlineLevel="0" collapsed="false">
      <c r="A12" s="482"/>
      <c r="B12" s="483"/>
      <c r="C12" s="439"/>
      <c r="D12" s="484"/>
    </row>
    <row r="13" customFormat="false" ht="12" hidden="false" customHeight="false" outlineLevel="0" collapsed="false">
      <c r="A13" s="458" t="s">
        <v>537</v>
      </c>
      <c r="B13" s="228" t="n">
        <v>438163</v>
      </c>
      <c r="C13" s="229" t="n">
        <v>0</v>
      </c>
      <c r="D13" s="230" t="n">
        <v>438163</v>
      </c>
    </row>
    <row r="14" customFormat="false" ht="12" hidden="false" customHeight="false" outlineLevel="0" collapsed="false">
      <c r="A14" s="458" t="s">
        <v>538</v>
      </c>
      <c r="B14" s="228" t="n">
        <v>136731</v>
      </c>
      <c r="C14" s="229" t="n">
        <v>43818</v>
      </c>
      <c r="D14" s="230" t="n">
        <v>180549</v>
      </c>
      <c r="E14" s="0" t="n">
        <f aca="false">D13+D14</f>
        <v>618712</v>
      </c>
    </row>
    <row r="15" customFormat="false" ht="12" hidden="false" customHeight="false" outlineLevel="0" collapsed="false">
      <c r="A15" s="458" t="s">
        <v>539</v>
      </c>
      <c r="B15" s="228" t="n">
        <v>145737</v>
      </c>
      <c r="C15" s="229" t="n">
        <v>5024</v>
      </c>
      <c r="D15" s="230" t="n">
        <v>150761</v>
      </c>
    </row>
    <row r="16" customFormat="false" ht="12" hidden="false" customHeight="false" outlineLevel="0" collapsed="false">
      <c r="A16" s="458" t="s">
        <v>540</v>
      </c>
      <c r="B16" s="228" t="n">
        <v>124601</v>
      </c>
      <c r="C16" s="229" t="n">
        <v>17476</v>
      </c>
      <c r="D16" s="230" t="n">
        <v>142077</v>
      </c>
    </row>
    <row r="17" customFormat="false" ht="12" hidden="false" customHeight="false" outlineLevel="0" collapsed="false">
      <c r="A17" s="458" t="s">
        <v>541</v>
      </c>
      <c r="B17" s="228" t="n">
        <v>788568</v>
      </c>
      <c r="C17" s="229" t="n">
        <v>316958</v>
      </c>
      <c r="D17" s="230" t="n">
        <v>1105526</v>
      </c>
    </row>
    <row r="18" customFormat="false" ht="12" hidden="false" customHeight="false" outlineLevel="0" collapsed="false">
      <c r="A18" s="458" t="s">
        <v>542</v>
      </c>
      <c r="B18" s="228" t="n">
        <v>43794</v>
      </c>
      <c r="C18" s="229" t="n">
        <v>48373</v>
      </c>
      <c r="D18" s="230" t="n">
        <v>92167</v>
      </c>
    </row>
    <row r="19" customFormat="false" ht="12" hidden="false" customHeight="false" outlineLevel="0" collapsed="false">
      <c r="A19" s="458" t="s">
        <v>543</v>
      </c>
      <c r="B19" s="228" t="n">
        <v>23438</v>
      </c>
      <c r="C19" s="229" t="n">
        <v>1360</v>
      </c>
      <c r="D19" s="230" t="n">
        <v>24798</v>
      </c>
    </row>
    <row r="20" customFormat="false" ht="12" hidden="false" customHeight="false" outlineLevel="0" collapsed="false">
      <c r="A20" s="458" t="s">
        <v>544</v>
      </c>
      <c r="B20" s="228" t="n">
        <v>109628</v>
      </c>
      <c r="C20" s="229" t="n">
        <v>185707</v>
      </c>
      <c r="D20" s="230" t="n">
        <v>295335</v>
      </c>
    </row>
    <row r="21" customFormat="false" ht="12" hidden="false" customHeight="false" outlineLevel="0" collapsed="false">
      <c r="A21" s="458" t="s">
        <v>545</v>
      </c>
      <c r="B21" s="228" t="n">
        <v>30625</v>
      </c>
      <c r="C21" s="229" t="n">
        <v>0</v>
      </c>
      <c r="D21" s="230" t="n">
        <v>30625</v>
      </c>
    </row>
    <row r="22" customFormat="false" ht="13" hidden="false" customHeight="false" outlineLevel="0" collapsed="false">
      <c r="A22" s="485" t="s">
        <v>546</v>
      </c>
      <c r="B22" s="245" t="n">
        <v>1841285</v>
      </c>
      <c r="C22" s="246" t="n">
        <v>618716</v>
      </c>
      <c r="D22" s="247" t="n">
        <v>2460001</v>
      </c>
    </row>
    <row r="23" customFormat="false" ht="13" hidden="false" customHeight="false" outlineLevel="0" collapsed="false">
      <c r="A23" s="486"/>
      <c r="B23" s="487"/>
      <c r="C23" s="462"/>
      <c r="D23" s="358"/>
    </row>
    <row r="24" customFormat="false" ht="12" hidden="false" customHeight="false" outlineLevel="0" collapsed="false">
      <c r="A24" s="427"/>
      <c r="B24" s="1"/>
      <c r="C24" s="1"/>
      <c r="D24" s="1"/>
    </row>
    <row r="25" customFormat="false" ht="12" hidden="false" customHeight="false" outlineLevel="0" collapsed="false">
      <c r="A25" s="427" t="s">
        <v>547</v>
      </c>
      <c r="B25" s="488"/>
      <c r="C25" s="488"/>
      <c r="D25" s="488"/>
    </row>
    <row r="27" customFormat="false" ht="12.8" hidden="false" customHeight="false" outlineLevel="0" collapsed="false">
      <c r="C27" s="0" t="s">
        <v>548</v>
      </c>
    </row>
  </sheetData>
  <conditionalFormatting sqref="B25:D25">
    <cfRule type="expression" priority="2" aboveAverage="0" equalAverage="0" bottom="0" percent="0" rank="0" text="" dxfId="0">
      <formula>B25&lt;&gt;0</formula>
    </cfRule>
  </conditionalFormatting>
  <hyperlinks>
    <hyperlink ref="C27" r:id="rId1" display="http://www.gov.scot/Publications/2015/02/3131/2"/>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sheetPr filterMode="false">
    <pageSetUpPr fitToPage="false"/>
  </sheetPr>
  <dimension ref="A1:F2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53.5"/>
    <col collapsed="false" hidden="false" max="1025" min="2" style="0" width="8.8265306122449"/>
  </cols>
  <sheetData>
    <row r="1" customFormat="false" ht="12" hidden="false" customHeight="false" outlineLevel="0" collapsed="false">
      <c r="A1" s="103" t="s">
        <v>33</v>
      </c>
      <c r="B1" s="103"/>
      <c r="C1" s="103"/>
      <c r="D1" s="103"/>
      <c r="E1" s="103"/>
      <c r="F1" s="103"/>
    </row>
    <row r="2" customFormat="false" ht="15" hidden="false" customHeight="false" outlineLevel="0" collapsed="false">
      <c r="A2" s="415"/>
      <c r="B2" s="439"/>
      <c r="C2" s="439"/>
      <c r="D2" s="439"/>
      <c r="E2" s="439"/>
      <c r="F2" s="439"/>
    </row>
    <row r="3" customFormat="false" ht="13" hidden="false" customHeight="false" outlineLevel="0" collapsed="false">
      <c r="A3" s="470"/>
      <c r="B3" s="471"/>
      <c r="C3" s="471"/>
      <c r="D3" s="314"/>
      <c r="E3" s="489"/>
      <c r="F3" s="314" t="s">
        <v>153</v>
      </c>
    </row>
    <row r="4" customFormat="false" ht="13" hidden="false" customHeight="false" outlineLevel="0" collapsed="false">
      <c r="A4" s="478"/>
      <c r="B4" s="11" t="s">
        <v>549</v>
      </c>
      <c r="C4" s="12" t="s">
        <v>101</v>
      </c>
      <c r="D4" s="12" t="s">
        <v>102</v>
      </c>
      <c r="E4" s="490" t="s">
        <v>103</v>
      </c>
      <c r="F4" s="491" t="s">
        <v>516</v>
      </c>
    </row>
    <row r="5" customFormat="false" ht="12" hidden="false" customHeight="false" outlineLevel="0" collapsed="false">
      <c r="A5" s="458" t="s">
        <v>530</v>
      </c>
      <c r="B5" s="222" t="n">
        <v>477203</v>
      </c>
      <c r="C5" s="223" t="n">
        <v>98730</v>
      </c>
      <c r="D5" s="223" t="n">
        <v>137332</v>
      </c>
      <c r="E5" s="492" t="n">
        <v>146930</v>
      </c>
      <c r="F5" s="493" t="n">
        <v>90335</v>
      </c>
    </row>
    <row r="6" customFormat="false" ht="12" hidden="false" customHeight="false" outlineLevel="0" collapsed="false">
      <c r="A6" s="458" t="s">
        <v>531</v>
      </c>
      <c r="B6" s="228" t="n">
        <v>2385906</v>
      </c>
      <c r="C6" s="229" t="n">
        <v>1876692</v>
      </c>
      <c r="D6" s="229" t="n">
        <v>2142293</v>
      </c>
      <c r="E6" s="494" t="n">
        <v>2037385</v>
      </c>
      <c r="F6" s="495" t="n">
        <v>1967310</v>
      </c>
    </row>
    <row r="7" customFormat="false" ht="12" hidden="false" customHeight="false" outlineLevel="0" collapsed="false">
      <c r="A7" s="458" t="s">
        <v>532</v>
      </c>
      <c r="B7" s="228" t="n">
        <v>183013</v>
      </c>
      <c r="C7" s="229" t="n">
        <v>156289</v>
      </c>
      <c r="D7" s="229" t="n">
        <v>194836</v>
      </c>
      <c r="E7" s="494" t="n">
        <v>197022</v>
      </c>
      <c r="F7" s="495" t="n">
        <v>189509</v>
      </c>
    </row>
    <row r="8" customFormat="false" ht="12" hidden="false" customHeight="false" outlineLevel="0" collapsed="false">
      <c r="A8" s="221" t="s">
        <v>533</v>
      </c>
      <c r="B8" s="228" t="n">
        <v>11197</v>
      </c>
      <c r="C8" s="229" t="n">
        <v>5042</v>
      </c>
      <c r="D8" s="229" t="n">
        <v>6052</v>
      </c>
      <c r="E8" s="494" t="n">
        <v>6638</v>
      </c>
      <c r="F8" s="495" t="n">
        <v>13119</v>
      </c>
    </row>
    <row r="9" customFormat="false" ht="12" hidden="false" customHeight="false" outlineLevel="0" collapsed="false">
      <c r="A9" s="464" t="s">
        <v>534</v>
      </c>
      <c r="B9" s="480" t="n">
        <v>3057319</v>
      </c>
      <c r="C9" s="481" t="n">
        <v>2136753</v>
      </c>
      <c r="D9" s="481" t="n">
        <v>2480513</v>
      </c>
      <c r="E9" s="496" t="n">
        <v>2387975</v>
      </c>
      <c r="F9" s="497" t="n">
        <v>2260273</v>
      </c>
    </row>
    <row r="10" customFormat="false" ht="12" hidden="false" customHeight="false" outlineLevel="0" collapsed="false">
      <c r="A10" s="221" t="s">
        <v>535</v>
      </c>
      <c r="B10" s="228" t="n">
        <v>214040</v>
      </c>
      <c r="C10" s="229" t="n">
        <v>211409</v>
      </c>
      <c r="D10" s="229" t="n">
        <v>181021</v>
      </c>
      <c r="E10" s="494" t="n">
        <v>161349</v>
      </c>
      <c r="F10" s="495" t="n">
        <v>199728</v>
      </c>
    </row>
    <row r="11" customFormat="false" ht="12" hidden="false" customHeight="false" outlineLevel="0" collapsed="false">
      <c r="A11" s="482" t="s">
        <v>536</v>
      </c>
      <c r="B11" s="480" t="n">
        <v>3271359</v>
      </c>
      <c r="C11" s="481" t="n">
        <v>2348162</v>
      </c>
      <c r="D11" s="481" t="n">
        <v>2661534</v>
      </c>
      <c r="E11" s="496" t="n">
        <v>2549324</v>
      </c>
      <c r="F11" s="497" t="n">
        <v>2460001</v>
      </c>
    </row>
    <row r="12" customFormat="false" ht="12" hidden="false" customHeight="false" outlineLevel="0" collapsed="false">
      <c r="A12" s="482"/>
      <c r="B12" s="498"/>
      <c r="C12" s="208"/>
      <c r="D12" s="208"/>
      <c r="E12" s="499"/>
      <c r="F12" s="500"/>
    </row>
    <row r="13" customFormat="false" ht="12" hidden="false" customHeight="false" outlineLevel="0" collapsed="false">
      <c r="A13" s="458" t="s">
        <v>537</v>
      </c>
      <c r="B13" s="228" t="n">
        <v>462640</v>
      </c>
      <c r="C13" s="229" t="n">
        <v>352652</v>
      </c>
      <c r="D13" s="229" t="n">
        <v>565541</v>
      </c>
      <c r="E13" s="494" t="n">
        <v>450088</v>
      </c>
      <c r="F13" s="495" t="n">
        <v>438163</v>
      </c>
    </row>
    <row r="14" customFormat="false" ht="12" hidden="false" customHeight="false" outlineLevel="0" collapsed="false">
      <c r="A14" s="458" t="s">
        <v>538</v>
      </c>
      <c r="B14" s="228" t="n">
        <v>268370</v>
      </c>
      <c r="C14" s="229" t="n">
        <v>228865</v>
      </c>
      <c r="D14" s="229" t="n">
        <v>234365</v>
      </c>
      <c r="E14" s="494" t="n">
        <v>217281</v>
      </c>
      <c r="F14" s="495" t="n">
        <v>180549</v>
      </c>
    </row>
    <row r="15" customFormat="false" ht="12" hidden="false" customHeight="false" outlineLevel="0" collapsed="false">
      <c r="A15" s="458" t="s">
        <v>539</v>
      </c>
      <c r="B15" s="228" t="n">
        <v>160281</v>
      </c>
      <c r="C15" s="229" t="n">
        <v>115726</v>
      </c>
      <c r="D15" s="229" t="n">
        <v>82764</v>
      </c>
      <c r="E15" s="494" t="n">
        <v>141311</v>
      </c>
      <c r="F15" s="495" t="n">
        <v>150761</v>
      </c>
    </row>
    <row r="16" customFormat="false" ht="12" hidden="false" customHeight="false" outlineLevel="0" collapsed="false">
      <c r="A16" s="458" t="s">
        <v>540</v>
      </c>
      <c r="B16" s="228" t="n">
        <v>104575</v>
      </c>
      <c r="C16" s="229" t="n">
        <v>94486</v>
      </c>
      <c r="D16" s="229" t="n">
        <v>85714</v>
      </c>
      <c r="E16" s="494" t="n">
        <v>124311</v>
      </c>
      <c r="F16" s="495" t="n">
        <v>142077</v>
      </c>
    </row>
    <row r="17" customFormat="false" ht="12" hidden="false" customHeight="false" outlineLevel="0" collapsed="false">
      <c r="A17" s="458" t="s">
        <v>550</v>
      </c>
      <c r="B17" s="228" t="n">
        <v>1091548</v>
      </c>
      <c r="C17" s="229" t="n">
        <v>1113929</v>
      </c>
      <c r="D17" s="229" t="n">
        <v>1261468</v>
      </c>
      <c r="E17" s="494" t="n">
        <v>1165387</v>
      </c>
      <c r="F17" s="495" t="n">
        <v>1105526</v>
      </c>
    </row>
    <row r="18" customFormat="false" ht="12" hidden="false" customHeight="false" outlineLevel="0" collapsed="false">
      <c r="A18" s="458" t="s">
        <v>542</v>
      </c>
      <c r="B18" s="228" t="n">
        <v>164746</v>
      </c>
      <c r="C18" s="229" t="n">
        <v>114722</v>
      </c>
      <c r="D18" s="229" t="n">
        <v>94019.5</v>
      </c>
      <c r="E18" s="494" t="n">
        <v>105937</v>
      </c>
      <c r="F18" s="495" t="n">
        <v>92167</v>
      </c>
    </row>
    <row r="19" customFormat="false" ht="12" hidden="false" customHeight="false" outlineLevel="0" collapsed="false">
      <c r="A19" s="458" t="s">
        <v>551</v>
      </c>
      <c r="B19" s="228" t="n">
        <v>28616</v>
      </c>
      <c r="C19" s="229" t="n">
        <v>14916</v>
      </c>
      <c r="D19" s="229" t="n">
        <v>21653</v>
      </c>
      <c r="E19" s="494" t="n">
        <v>36867</v>
      </c>
      <c r="F19" s="495" t="n">
        <v>24798</v>
      </c>
    </row>
    <row r="20" customFormat="false" ht="12" hidden="false" customHeight="false" outlineLevel="0" collapsed="false">
      <c r="A20" s="458" t="s">
        <v>544</v>
      </c>
      <c r="B20" s="228" t="n">
        <v>166141</v>
      </c>
      <c r="C20" s="229" t="n">
        <v>208894</v>
      </c>
      <c r="D20" s="229" t="n">
        <v>209121.5</v>
      </c>
      <c r="E20" s="494" t="n">
        <v>294087</v>
      </c>
      <c r="F20" s="495" t="n">
        <v>295335</v>
      </c>
    </row>
    <row r="21" customFormat="false" ht="12" hidden="false" customHeight="false" outlineLevel="0" collapsed="false">
      <c r="A21" s="458" t="s">
        <v>545</v>
      </c>
      <c r="B21" s="228" t="n">
        <v>824442</v>
      </c>
      <c r="C21" s="229" t="n">
        <v>103972</v>
      </c>
      <c r="D21" s="229" t="n">
        <v>106888</v>
      </c>
      <c r="E21" s="494" t="n">
        <v>14055</v>
      </c>
      <c r="F21" s="495" t="n">
        <v>30625</v>
      </c>
    </row>
    <row r="22" customFormat="false" ht="13" hidden="false" customHeight="false" outlineLevel="0" collapsed="false">
      <c r="A22" s="482" t="s">
        <v>546</v>
      </c>
      <c r="B22" s="245" t="n">
        <v>3271359</v>
      </c>
      <c r="C22" s="246" t="n">
        <v>2348162</v>
      </c>
      <c r="D22" s="246" t="n">
        <v>2661534</v>
      </c>
      <c r="E22" s="501" t="n">
        <v>2549324</v>
      </c>
      <c r="F22" s="502" t="n">
        <v>2460001</v>
      </c>
    </row>
    <row r="23" customFormat="false" ht="13" hidden="false" customHeight="false" outlineLevel="0" collapsed="false">
      <c r="A23" s="503"/>
      <c r="B23" s="486"/>
      <c r="C23" s="504"/>
      <c r="D23" s="504"/>
      <c r="E23" s="505"/>
      <c r="F23" s="506"/>
    </row>
    <row r="24" customFormat="false" ht="23.25" hidden="false" customHeight="true" outlineLevel="0" collapsed="false">
      <c r="A24" s="370" t="s">
        <v>552</v>
      </c>
      <c r="B24" s="370"/>
      <c r="C24" s="370"/>
      <c r="D24" s="370"/>
      <c r="E24" s="370"/>
      <c r="F24" s="370"/>
    </row>
    <row r="25" customFormat="false" ht="12" hidden="false" customHeight="false" outlineLevel="0" collapsed="false">
      <c r="A25" s="252" t="s">
        <v>553</v>
      </c>
    </row>
    <row r="26" customFormat="false" ht="12" hidden="false" customHeight="false" outlineLevel="0" collapsed="false">
      <c r="A26" s="427" t="s">
        <v>547</v>
      </c>
      <c r="B26" s="1"/>
      <c r="C26" s="1"/>
      <c r="D26" s="1"/>
      <c r="E26" s="1"/>
      <c r="F26" s="1"/>
    </row>
  </sheetData>
  <mergeCells count="2">
    <mergeCell ref="B2:F2"/>
    <mergeCell ref="A24:F2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sheetPr filterMode="false">
    <pageSetUpPr fitToPage="false"/>
  </sheetPr>
  <dimension ref="A1:G37"/>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44.8367346938776"/>
    <col collapsed="false" hidden="false" max="1025" min="2" style="0" width="8.8265306122449"/>
  </cols>
  <sheetData>
    <row r="1" customFormat="false" ht="12" hidden="false" customHeight="false" outlineLevel="0" collapsed="false">
      <c r="A1" s="103" t="s">
        <v>554</v>
      </c>
      <c r="B1" s="103"/>
      <c r="C1" s="103"/>
      <c r="D1" s="103"/>
      <c r="E1" s="103"/>
      <c r="F1" s="103"/>
      <c r="G1" s="133"/>
    </row>
    <row r="2" customFormat="false" ht="15" hidden="false" customHeight="false" outlineLevel="0" collapsed="false">
      <c r="A2" s="415"/>
      <c r="B2" s="439"/>
      <c r="C2" s="439"/>
      <c r="D2" s="439"/>
      <c r="E2" s="439"/>
      <c r="F2" s="439"/>
      <c r="G2" s="314" t="s">
        <v>153</v>
      </c>
    </row>
    <row r="35" customFormat="false" ht="23.25" hidden="false" customHeight="true" outlineLevel="0" collapsed="false">
      <c r="A35" s="359" t="s">
        <v>555</v>
      </c>
      <c r="B35" s="359"/>
      <c r="C35" s="359"/>
      <c r="D35" s="359"/>
      <c r="E35" s="359"/>
      <c r="F35" s="359"/>
      <c r="G35" s="359"/>
    </row>
    <row r="36" customFormat="false" ht="12" hidden="false" customHeight="false" outlineLevel="0" collapsed="false">
      <c r="A36" s="252" t="s">
        <v>205</v>
      </c>
    </row>
    <row r="37" customFormat="false" ht="12" hidden="false" customHeight="false" outlineLevel="0" collapsed="false">
      <c r="A37" s="252" t="s">
        <v>547</v>
      </c>
    </row>
  </sheetData>
  <mergeCells count="2">
    <mergeCell ref="B2:F2"/>
    <mergeCell ref="A35:G3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6.xml><?xml version="1.0" encoding="utf-8"?>
<worksheet xmlns="http://schemas.openxmlformats.org/spreadsheetml/2006/main" xmlns:r="http://schemas.openxmlformats.org/officeDocument/2006/relationships">
  <sheetPr filterMode="false">
    <pageSetUpPr fitToPage="false"/>
  </sheetPr>
  <dimension ref="A1:F2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8.9948979591837"/>
    <col collapsed="false" hidden="false" max="1025" min="2" style="0" width="8.8265306122449"/>
  </cols>
  <sheetData>
    <row r="1" customFormat="false" ht="12" hidden="false" customHeight="false" outlineLevel="0" collapsed="false">
      <c r="A1" s="103" t="s">
        <v>35</v>
      </c>
      <c r="B1" s="103"/>
      <c r="C1" s="103"/>
      <c r="D1" s="103"/>
      <c r="E1" s="103"/>
      <c r="F1" s="103"/>
    </row>
    <row r="2" customFormat="false" ht="15" hidden="false" customHeight="false" outlineLevel="0" collapsed="false">
      <c r="A2" s="415"/>
      <c r="B2" s="439"/>
      <c r="C2" s="439"/>
      <c r="D2" s="439"/>
      <c r="E2" s="439"/>
      <c r="F2" s="439"/>
    </row>
    <row r="3" customFormat="false" ht="13" hidden="false" customHeight="false" outlineLevel="0" collapsed="false">
      <c r="A3" s="470"/>
      <c r="B3" s="471"/>
      <c r="C3" s="471"/>
      <c r="D3" s="471"/>
      <c r="E3" s="292" t="s">
        <v>153</v>
      </c>
      <c r="F3" s="292"/>
    </row>
    <row r="4" customFormat="false" ht="13" hidden="false" customHeight="false" outlineLevel="0" collapsed="false">
      <c r="A4" s="507"/>
      <c r="B4" s="280" t="s">
        <v>549</v>
      </c>
      <c r="C4" s="281" t="s">
        <v>101</v>
      </c>
      <c r="D4" s="281" t="s">
        <v>102</v>
      </c>
      <c r="E4" s="281" t="s">
        <v>103</v>
      </c>
      <c r="F4" s="282" t="s">
        <v>104</v>
      </c>
    </row>
    <row r="5" customFormat="false" ht="12" hidden="false" customHeight="false" outlineLevel="0" collapsed="false">
      <c r="A5" s="349" t="s">
        <v>106</v>
      </c>
      <c r="B5" s="222" t="n">
        <v>1248645</v>
      </c>
      <c r="C5" s="223" t="n">
        <v>508691</v>
      </c>
      <c r="D5" s="223" t="n">
        <v>691878</v>
      </c>
      <c r="E5" s="223" t="n">
        <v>517158</v>
      </c>
      <c r="F5" s="224" t="n">
        <v>523776</v>
      </c>
    </row>
    <row r="6" customFormat="false" ht="12" hidden="false" customHeight="false" outlineLevel="0" collapsed="false">
      <c r="A6" s="221" t="s">
        <v>192</v>
      </c>
      <c r="B6" s="228" t="n">
        <v>216345</v>
      </c>
      <c r="C6" s="229" t="n">
        <v>196014</v>
      </c>
      <c r="D6" s="229" t="n">
        <v>245371</v>
      </c>
      <c r="E6" s="229" t="n">
        <v>257040</v>
      </c>
      <c r="F6" s="230" t="n">
        <v>148933</v>
      </c>
    </row>
    <row r="7" customFormat="false" ht="12" hidden="false" customHeight="false" outlineLevel="0" collapsed="false">
      <c r="A7" s="221" t="s">
        <v>108</v>
      </c>
      <c r="B7" s="228" t="n">
        <v>66379</v>
      </c>
      <c r="C7" s="229" t="n">
        <v>51256</v>
      </c>
      <c r="D7" s="229" t="n">
        <v>46487</v>
      </c>
      <c r="E7" s="229" t="n">
        <v>73812</v>
      </c>
      <c r="F7" s="230" t="n">
        <v>80849</v>
      </c>
    </row>
    <row r="8" customFormat="false" ht="12" hidden="false" customHeight="false" outlineLevel="0" collapsed="false">
      <c r="A8" s="221" t="s">
        <v>194</v>
      </c>
      <c r="B8" s="228" t="n">
        <v>471795</v>
      </c>
      <c r="C8" s="229" t="n">
        <v>399084</v>
      </c>
      <c r="D8" s="229" t="n">
        <v>482554</v>
      </c>
      <c r="E8" s="229" t="n">
        <v>503480</v>
      </c>
      <c r="F8" s="230" t="n">
        <v>458876</v>
      </c>
    </row>
    <row r="9" customFormat="false" ht="12" hidden="false" customHeight="false" outlineLevel="0" collapsed="false">
      <c r="A9" s="221" t="s">
        <v>113</v>
      </c>
      <c r="B9" s="228" t="n">
        <v>121769</v>
      </c>
      <c r="C9" s="229" t="n">
        <v>102458</v>
      </c>
      <c r="D9" s="229" t="n">
        <v>105036</v>
      </c>
      <c r="E9" s="229" t="n">
        <v>126631</v>
      </c>
      <c r="F9" s="230" t="n">
        <v>188525</v>
      </c>
    </row>
    <row r="10" customFormat="false" ht="12" hidden="false" customHeight="false" outlineLevel="0" collapsed="false">
      <c r="A10" s="221" t="s">
        <v>195</v>
      </c>
      <c r="B10" s="228" t="n">
        <v>171613</v>
      </c>
      <c r="C10" s="229" t="n">
        <v>120742</v>
      </c>
      <c r="D10" s="229" t="n">
        <v>113476</v>
      </c>
      <c r="E10" s="229" t="n">
        <v>118282</v>
      </c>
      <c r="F10" s="230" t="n">
        <v>94415</v>
      </c>
    </row>
    <row r="11" customFormat="false" ht="12" hidden="false" customHeight="false" outlineLevel="0" collapsed="false">
      <c r="A11" s="221" t="s">
        <v>116</v>
      </c>
      <c r="B11" s="228" t="n">
        <v>212250</v>
      </c>
      <c r="C11" s="229" t="n">
        <v>180486</v>
      </c>
      <c r="D11" s="229" t="n">
        <v>143678</v>
      </c>
      <c r="E11" s="229" t="n">
        <v>123740</v>
      </c>
      <c r="F11" s="230" t="n">
        <v>175153</v>
      </c>
    </row>
    <row r="12" customFormat="false" ht="12" hidden="false" customHeight="false" outlineLevel="0" collapsed="false">
      <c r="A12" s="221" t="s">
        <v>115</v>
      </c>
      <c r="B12" s="228" t="n">
        <v>182808</v>
      </c>
      <c r="C12" s="229" t="n">
        <v>174404</v>
      </c>
      <c r="D12" s="229" t="n">
        <v>149002</v>
      </c>
      <c r="E12" s="229" t="n">
        <v>136363</v>
      </c>
      <c r="F12" s="230" t="n">
        <v>156699</v>
      </c>
    </row>
    <row r="13" customFormat="false" ht="13" hidden="false" customHeight="false" outlineLevel="0" collapsed="false">
      <c r="A13" s="221" t="s">
        <v>117</v>
      </c>
      <c r="B13" s="228" t="n">
        <v>21935</v>
      </c>
      <c r="C13" s="229" t="n">
        <v>12687</v>
      </c>
      <c r="D13" s="229" t="n">
        <v>10390</v>
      </c>
      <c r="E13" s="229" t="n">
        <v>18419</v>
      </c>
      <c r="F13" s="230" t="n">
        <v>14059</v>
      </c>
    </row>
    <row r="14" customFormat="false" ht="23.25" hidden="false" customHeight="true" outlineLevel="0" collapsed="false">
      <c r="A14" s="508" t="s">
        <v>556</v>
      </c>
      <c r="B14" s="509" t="n">
        <v>2713539</v>
      </c>
      <c r="C14" s="460" t="n">
        <v>1745822</v>
      </c>
      <c r="D14" s="460" t="n">
        <v>1987872</v>
      </c>
      <c r="E14" s="460" t="n">
        <v>1874925</v>
      </c>
      <c r="F14" s="424" t="n">
        <v>1841285</v>
      </c>
    </row>
    <row r="15" customFormat="false" ht="12" hidden="false" customHeight="false" outlineLevel="0" collapsed="false">
      <c r="A15" s="221" t="s">
        <v>557</v>
      </c>
      <c r="B15" s="228" t="n">
        <v>37744</v>
      </c>
      <c r="C15" s="229" t="n">
        <v>25241</v>
      </c>
      <c r="D15" s="229" t="n">
        <v>30188</v>
      </c>
      <c r="E15" s="229" t="n">
        <v>45365</v>
      </c>
      <c r="F15" s="224"/>
    </row>
    <row r="16" customFormat="false" ht="13" hidden="false" customHeight="false" outlineLevel="0" collapsed="false">
      <c r="A16" s="221" t="s">
        <v>558</v>
      </c>
      <c r="B16" s="228" t="n">
        <v>24759</v>
      </c>
      <c r="C16" s="229" t="n">
        <v>30983</v>
      </c>
      <c r="D16" s="229" t="n">
        <v>43856</v>
      </c>
      <c r="E16" s="229" t="n">
        <v>21755</v>
      </c>
      <c r="F16" s="243"/>
    </row>
    <row r="17" customFormat="false" ht="13" hidden="false" customHeight="false" outlineLevel="0" collapsed="false">
      <c r="A17" s="508" t="s">
        <v>559</v>
      </c>
      <c r="B17" s="509" t="n">
        <v>2776042</v>
      </c>
      <c r="C17" s="460" t="n">
        <v>1802046</v>
      </c>
      <c r="D17" s="460" t="n">
        <v>2061916</v>
      </c>
      <c r="E17" s="460" t="n">
        <v>1942045</v>
      </c>
      <c r="F17" s="424" t="n">
        <v>1841285</v>
      </c>
    </row>
    <row r="18" customFormat="false" ht="13" hidden="false" customHeight="false" outlineLevel="0" collapsed="false">
      <c r="A18" s="221" t="s">
        <v>529</v>
      </c>
      <c r="B18" s="228" t="n">
        <v>495317</v>
      </c>
      <c r="C18" s="229" t="n">
        <v>546116</v>
      </c>
      <c r="D18" s="229" t="n">
        <v>599618</v>
      </c>
      <c r="E18" s="229" t="n">
        <v>607279</v>
      </c>
      <c r="F18" s="230" t="n">
        <v>618716</v>
      </c>
    </row>
    <row r="19" customFormat="false" ht="13" hidden="false" customHeight="false" outlineLevel="0" collapsed="false">
      <c r="A19" s="422" t="s">
        <v>560</v>
      </c>
      <c r="B19" s="509" t="n">
        <v>3271359</v>
      </c>
      <c r="C19" s="460" t="n">
        <v>2348162</v>
      </c>
      <c r="D19" s="460" t="n">
        <v>2661534</v>
      </c>
      <c r="E19" s="460" t="n">
        <v>2549324</v>
      </c>
      <c r="F19" s="424" t="n">
        <v>2460001</v>
      </c>
    </row>
    <row r="20" customFormat="false" ht="13" hidden="false" customHeight="false" outlineLevel="0" collapsed="false">
      <c r="A20" s="213"/>
      <c r="B20" s="249"/>
      <c r="C20" s="250"/>
      <c r="D20" s="250"/>
      <c r="E20" s="250"/>
      <c r="F20" s="251"/>
    </row>
    <row r="21" customFormat="false" ht="48.75" hidden="false" customHeight="true" outlineLevel="0" collapsed="false">
      <c r="A21" s="370" t="s">
        <v>561</v>
      </c>
      <c r="B21" s="370"/>
      <c r="C21" s="370"/>
      <c r="D21" s="370"/>
      <c r="E21" s="370"/>
      <c r="F21" s="370"/>
    </row>
    <row r="22" customFormat="false" ht="23.25" hidden="false" customHeight="true" outlineLevel="0" collapsed="false">
      <c r="A22" s="359" t="s">
        <v>205</v>
      </c>
      <c r="B22" s="359"/>
      <c r="C22" s="359"/>
      <c r="D22" s="359"/>
      <c r="E22" s="359"/>
      <c r="F22" s="359"/>
    </row>
    <row r="23" customFormat="false" ht="12.75" hidden="false" customHeight="true" outlineLevel="0" collapsed="false">
      <c r="A23" s="252" t="s">
        <v>547</v>
      </c>
    </row>
    <row r="26" customFormat="false" ht="15" hidden="false" customHeight="false" outlineLevel="0" collapsed="false"/>
  </sheetData>
  <mergeCells count="4">
    <mergeCell ref="B2:F2"/>
    <mergeCell ref="E3:F3"/>
    <mergeCell ref="A21:F21"/>
    <mergeCell ref="A22:F2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sheetPr filterMode="false">
    <pageSetUpPr fitToPage="false"/>
  </sheetPr>
  <dimension ref="A1:G32"/>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44.8367346938776"/>
    <col collapsed="false" hidden="false" max="1025" min="2" style="0" width="8.8265306122449"/>
  </cols>
  <sheetData>
    <row r="1" customFormat="false" ht="12" hidden="false" customHeight="false" outlineLevel="0" collapsed="false">
      <c r="A1" s="103" t="s">
        <v>562</v>
      </c>
      <c r="B1" s="1"/>
      <c r="C1" s="1"/>
      <c r="D1" s="1"/>
      <c r="E1" s="1"/>
      <c r="F1" s="1"/>
      <c r="G1" s="1"/>
    </row>
    <row r="2" customFormat="false" ht="15" hidden="false" customHeight="false" outlineLevel="0" collapsed="false">
      <c r="A2" s="415"/>
      <c r="B2" s="439"/>
      <c r="C2" s="439"/>
      <c r="D2" s="439"/>
      <c r="E2" s="439"/>
      <c r="F2" s="439"/>
      <c r="G2" s="314" t="s">
        <v>153</v>
      </c>
    </row>
    <row r="32" customFormat="false" ht="36" hidden="false" customHeight="true" outlineLevel="0" collapsed="false">
      <c r="A32" s="510" t="s">
        <v>563</v>
      </c>
      <c r="B32" s="510"/>
      <c r="C32" s="510"/>
      <c r="D32" s="510"/>
      <c r="E32" s="510"/>
      <c r="F32" s="510"/>
      <c r="G32" s="510"/>
    </row>
  </sheetData>
  <mergeCells count="2">
    <mergeCell ref="B2:F2"/>
    <mergeCell ref="A32:G3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8.xml><?xml version="1.0" encoding="utf-8"?>
<worksheet xmlns="http://schemas.openxmlformats.org/spreadsheetml/2006/main" xmlns:r="http://schemas.openxmlformats.org/officeDocument/2006/relationships">
  <sheetPr filterMode="false">
    <pageSetUpPr fitToPage="false"/>
  </sheetPr>
  <dimension ref="A1:E3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2.5"/>
    <col collapsed="false" hidden="false" max="1025" min="2" style="0" width="8.8265306122449"/>
  </cols>
  <sheetData>
    <row r="1" customFormat="false" ht="12" hidden="false" customHeight="false" outlineLevel="0" collapsed="false">
      <c r="A1" s="103" t="s">
        <v>37</v>
      </c>
      <c r="B1" s="103"/>
      <c r="C1" s="103"/>
      <c r="D1" s="103"/>
      <c r="E1" s="103"/>
    </row>
    <row r="2" customFormat="false" ht="13" hidden="false" customHeight="false" outlineLevel="0" collapsed="false">
      <c r="A2" s="1"/>
      <c r="B2" s="1"/>
      <c r="C2" s="1"/>
      <c r="D2" s="1"/>
      <c r="E2" s="1"/>
    </row>
    <row r="3" customFormat="false" ht="51" hidden="false" customHeight="false" outlineLevel="0" collapsed="false">
      <c r="A3" s="258"/>
      <c r="B3" s="259" t="s">
        <v>536</v>
      </c>
      <c r="C3" s="260" t="s">
        <v>218</v>
      </c>
      <c r="D3" s="260" t="s">
        <v>219</v>
      </c>
      <c r="E3" s="261" t="s">
        <v>220</v>
      </c>
    </row>
    <row r="4" customFormat="false" ht="12" hidden="false" customHeight="false" outlineLevel="0" collapsed="false">
      <c r="A4" s="262" t="s">
        <v>242</v>
      </c>
      <c r="B4" s="263" t="n">
        <v>22754.5772112742</v>
      </c>
      <c r="C4" s="264" t="n">
        <v>91500</v>
      </c>
      <c r="D4" s="511" t="n">
        <v>248.683903948352</v>
      </c>
      <c r="E4" s="512" t="n">
        <v>1</v>
      </c>
    </row>
    <row r="5" customFormat="false" ht="12" hidden="false" customHeight="false" outlineLevel="0" collapsed="false">
      <c r="A5" s="262" t="s">
        <v>235</v>
      </c>
      <c r="B5" s="266" t="n">
        <v>29652.9744102931</v>
      </c>
      <c r="C5" s="267" t="n">
        <v>113870</v>
      </c>
      <c r="D5" s="513" t="n">
        <v>260.41077026691</v>
      </c>
      <c r="E5" s="514" t="n">
        <v>2</v>
      </c>
    </row>
    <row r="6" customFormat="false" ht="12" hidden="false" customHeight="false" outlineLevel="0" collapsed="false">
      <c r="A6" s="262" t="s">
        <v>236</v>
      </c>
      <c r="B6" s="266" t="n">
        <v>28077.9846422386</v>
      </c>
      <c r="C6" s="267" t="n">
        <v>105860</v>
      </c>
      <c r="D6" s="513" t="n">
        <v>265.236960535033</v>
      </c>
      <c r="E6" s="514" t="n">
        <v>3</v>
      </c>
    </row>
    <row r="7" customFormat="false" ht="12" hidden="false" customHeight="false" outlineLevel="0" collapsed="false">
      <c r="A7" s="262" t="s">
        <v>234</v>
      </c>
      <c r="B7" s="266" t="n">
        <v>32258.3480031012</v>
      </c>
      <c r="C7" s="267" t="n">
        <v>112850</v>
      </c>
      <c r="D7" s="513" t="n">
        <v>285.851555189199</v>
      </c>
      <c r="E7" s="514" t="n">
        <v>4</v>
      </c>
    </row>
    <row r="8" customFormat="false" ht="12" hidden="false" customHeight="false" outlineLevel="0" collapsed="false">
      <c r="A8" s="262" t="s">
        <v>229</v>
      </c>
      <c r="B8" s="266" t="n">
        <v>33301.0612712975</v>
      </c>
      <c r="C8" s="267" t="n">
        <v>116240</v>
      </c>
      <c r="D8" s="513" t="n">
        <v>286.485386022862</v>
      </c>
      <c r="E8" s="514" t="n">
        <v>5</v>
      </c>
    </row>
    <row r="9" customFormat="false" ht="12" hidden="false" customHeight="false" outlineLevel="0" collapsed="false">
      <c r="A9" s="262" t="s">
        <v>238</v>
      </c>
      <c r="B9" s="266" t="n">
        <v>98009.6781930568</v>
      </c>
      <c r="C9" s="267" t="n">
        <v>337730</v>
      </c>
      <c r="D9" s="513" t="n">
        <v>290.201279699928</v>
      </c>
      <c r="E9" s="514" t="n">
        <v>6</v>
      </c>
    </row>
    <row r="10" customFormat="false" ht="12" hidden="false" customHeight="false" outlineLevel="0" collapsed="false">
      <c r="A10" s="262" t="s">
        <v>245</v>
      </c>
      <c r="B10" s="266" t="n">
        <v>48644</v>
      </c>
      <c r="C10" s="267" t="n">
        <v>150270</v>
      </c>
      <c r="D10" s="513" t="n">
        <v>323.710654155853</v>
      </c>
      <c r="E10" s="514" t="n">
        <v>7</v>
      </c>
    </row>
    <row r="11" customFormat="false" ht="12" hidden="false" customHeight="false" outlineLevel="0" collapsed="false">
      <c r="A11" s="262" t="s">
        <v>239</v>
      </c>
      <c r="B11" s="266" t="n">
        <v>44436.8452051545</v>
      </c>
      <c r="C11" s="267" t="n">
        <v>122440</v>
      </c>
      <c r="D11" s="513" t="n">
        <v>362.927517193356</v>
      </c>
      <c r="E11" s="514" t="n">
        <v>8</v>
      </c>
    </row>
    <row r="12" customFormat="false" ht="12" hidden="false" customHeight="false" outlineLevel="0" collapsed="false">
      <c r="A12" s="262" t="s">
        <v>221</v>
      </c>
      <c r="B12" s="266" t="n">
        <v>83434.1237032607</v>
      </c>
      <c r="C12" s="267" t="n">
        <v>227130</v>
      </c>
      <c r="D12" s="513" t="n">
        <v>367.340834338311</v>
      </c>
      <c r="E12" s="514" t="n">
        <v>9</v>
      </c>
    </row>
    <row r="13" customFormat="false" ht="12" hidden="false" customHeight="false" outlineLevel="0" collapsed="false">
      <c r="A13" s="262" t="s">
        <v>226</v>
      </c>
      <c r="B13" s="266" t="n">
        <v>59172.7568807339</v>
      </c>
      <c r="C13" s="267" t="n">
        <v>147750</v>
      </c>
      <c r="D13" s="513" t="n">
        <v>400.492432356913</v>
      </c>
      <c r="E13" s="514" t="n">
        <v>10</v>
      </c>
    </row>
    <row r="14" customFormat="false" ht="12" hidden="false" customHeight="false" outlineLevel="0" collapsed="false">
      <c r="A14" s="262" t="s">
        <v>228</v>
      </c>
      <c r="B14" s="266" t="n">
        <v>33933.084244897</v>
      </c>
      <c r="C14" s="267" t="n">
        <v>84700</v>
      </c>
      <c r="D14" s="513" t="n">
        <v>400.626732525348</v>
      </c>
      <c r="E14" s="514" t="n">
        <v>11</v>
      </c>
    </row>
    <row r="15" customFormat="false" ht="12" hidden="false" customHeight="false" outlineLevel="0" collapsed="false">
      <c r="A15" s="262" t="s">
        <v>224</v>
      </c>
      <c r="B15" s="266" t="n">
        <v>70636.2571417065</v>
      </c>
      <c r="C15" s="267" t="n">
        <v>176140</v>
      </c>
      <c r="D15" s="513" t="n">
        <v>401.023374257446</v>
      </c>
      <c r="E15" s="514" t="n">
        <v>12</v>
      </c>
    </row>
    <row r="16" customFormat="false" ht="12" hidden="false" customHeight="false" outlineLevel="0" collapsed="false">
      <c r="A16" s="262" t="s">
        <v>250</v>
      </c>
      <c r="B16" s="266" t="n">
        <v>35745.9708404208</v>
      </c>
      <c r="C16" s="267" t="n">
        <v>88050</v>
      </c>
      <c r="D16" s="513" t="n">
        <v>405.973547307448</v>
      </c>
      <c r="E16" s="514" t="n">
        <v>13</v>
      </c>
    </row>
    <row r="17" customFormat="false" ht="12" hidden="false" customHeight="false" outlineLevel="0" collapsed="false">
      <c r="A17" s="262" t="s">
        <v>248</v>
      </c>
      <c r="B17" s="266" t="n">
        <v>33821.445850054</v>
      </c>
      <c r="C17" s="267" t="n">
        <v>80310</v>
      </c>
      <c r="D17" s="513" t="n">
        <v>421.136170465123</v>
      </c>
      <c r="E17" s="514" t="n">
        <v>14</v>
      </c>
    </row>
    <row r="18" customFormat="false" ht="12" hidden="false" customHeight="false" outlineLevel="0" collapsed="false">
      <c r="A18" s="262" t="s">
        <v>227</v>
      </c>
      <c r="B18" s="266" t="n">
        <v>156034.134810579</v>
      </c>
      <c r="C18" s="267" t="n">
        <v>366910</v>
      </c>
      <c r="D18" s="513" t="n">
        <v>425.265418796378</v>
      </c>
      <c r="E18" s="514" t="n">
        <v>15</v>
      </c>
    </row>
    <row r="19" customFormat="false" ht="12" hidden="false" customHeight="false" outlineLevel="0" collapsed="false">
      <c r="A19" s="262" t="s">
        <v>232</v>
      </c>
      <c r="B19" s="266" t="n">
        <v>75715.5509419337</v>
      </c>
      <c r="C19" s="267" t="n">
        <v>173900</v>
      </c>
      <c r="D19" s="513" t="n">
        <v>435.397072696571</v>
      </c>
      <c r="E19" s="514" t="n">
        <v>16</v>
      </c>
    </row>
    <row r="20" customFormat="false" ht="12" hidden="false" customHeight="false" outlineLevel="0" collapsed="false">
      <c r="A20" s="262" t="s">
        <v>230</v>
      </c>
      <c r="B20" s="266" t="n">
        <v>46182.4974463384</v>
      </c>
      <c r="C20" s="267" t="n">
        <v>101360</v>
      </c>
      <c r="D20" s="513" t="n">
        <v>455.628427844696</v>
      </c>
      <c r="E20" s="514" t="n">
        <v>17</v>
      </c>
    </row>
    <row r="21" customFormat="false" ht="12" hidden="false" customHeight="false" outlineLevel="0" collapsed="false">
      <c r="A21" s="269" t="s">
        <v>237</v>
      </c>
      <c r="B21" s="270" t="n">
        <v>2460001</v>
      </c>
      <c r="C21" s="271" t="n">
        <v>5327700</v>
      </c>
      <c r="D21" s="515" t="n">
        <v>461.737898154926</v>
      </c>
      <c r="E21" s="516" t="n">
        <v>18</v>
      </c>
    </row>
    <row r="22" customFormat="false" ht="12" hidden="false" customHeight="false" outlineLevel="0" collapsed="false">
      <c r="A22" s="262" t="s">
        <v>244</v>
      </c>
      <c r="B22" s="266" t="n">
        <v>65726.9470820285</v>
      </c>
      <c r="C22" s="267" t="n">
        <v>136920</v>
      </c>
      <c r="D22" s="513" t="n">
        <v>480.039052600266</v>
      </c>
      <c r="E22" s="514" t="n">
        <v>19</v>
      </c>
    </row>
    <row r="23" customFormat="false" ht="12" hidden="false" customHeight="false" outlineLevel="0" collapsed="false">
      <c r="A23" s="262" t="s">
        <v>240</v>
      </c>
      <c r="B23" s="266" t="n">
        <v>44630.0224852071</v>
      </c>
      <c r="C23" s="267" t="n">
        <v>91260</v>
      </c>
      <c r="D23" s="513" t="n">
        <v>489.042543120832</v>
      </c>
      <c r="E23" s="514" t="n">
        <v>20</v>
      </c>
    </row>
    <row r="24" customFormat="false" ht="12" hidden="false" customHeight="false" outlineLevel="0" collapsed="false">
      <c r="A24" s="262" t="s">
        <v>233</v>
      </c>
      <c r="B24" s="266" t="n">
        <v>25767.3766815688</v>
      </c>
      <c r="C24" s="267" t="n">
        <v>51280</v>
      </c>
      <c r="D24" s="513" t="n">
        <v>502.483944648378</v>
      </c>
      <c r="E24" s="514" t="n">
        <v>21</v>
      </c>
    </row>
    <row r="25" customFormat="false" ht="12" hidden="false" customHeight="false" outlineLevel="0" collapsed="false">
      <c r="A25" s="262" t="s">
        <v>222</v>
      </c>
      <c r="B25" s="266" t="n">
        <v>249204.646513734</v>
      </c>
      <c r="C25" s="267" t="n">
        <v>487500</v>
      </c>
      <c r="D25" s="513" t="n">
        <v>511.189018489712</v>
      </c>
      <c r="E25" s="514" t="n">
        <v>22</v>
      </c>
    </row>
    <row r="26" customFormat="false" ht="12" hidden="false" customHeight="false" outlineLevel="0" collapsed="false">
      <c r="A26" s="262" t="s">
        <v>231</v>
      </c>
      <c r="B26" s="266" t="n">
        <v>82851.0062656758</v>
      </c>
      <c r="C26" s="267" t="n">
        <v>157140</v>
      </c>
      <c r="D26" s="513" t="n">
        <v>527.243262477255</v>
      </c>
      <c r="E26" s="514" t="n">
        <v>23</v>
      </c>
    </row>
    <row r="27" customFormat="false" ht="12" hidden="false" customHeight="false" outlineLevel="0" collapsed="false">
      <c r="A27" s="262" t="s">
        <v>223</v>
      </c>
      <c r="B27" s="266" t="n">
        <v>137484.876296739</v>
      </c>
      <c r="C27" s="267" t="n">
        <v>257740</v>
      </c>
      <c r="D27" s="513" t="n">
        <v>533.424677181421</v>
      </c>
      <c r="E27" s="514" t="n">
        <v>24</v>
      </c>
    </row>
    <row r="28" customFormat="false" ht="12" hidden="false" customHeight="false" outlineLevel="0" collapsed="false">
      <c r="A28" s="262" t="s">
        <v>247</v>
      </c>
      <c r="B28" s="266" t="n">
        <v>323017.000698984</v>
      </c>
      <c r="C28" s="267" t="n">
        <v>596550</v>
      </c>
      <c r="D28" s="513" t="n">
        <v>541.475149943818</v>
      </c>
      <c r="E28" s="514" t="n">
        <v>25</v>
      </c>
    </row>
    <row r="29" customFormat="false" ht="12" hidden="false" customHeight="false" outlineLevel="0" collapsed="false">
      <c r="A29" s="262" t="s">
        <v>243</v>
      </c>
      <c r="B29" s="266" t="n">
        <v>172180.573413922</v>
      </c>
      <c r="C29" s="267" t="n">
        <v>314850</v>
      </c>
      <c r="D29" s="513" t="n">
        <v>546.865407063434</v>
      </c>
      <c r="E29" s="514" t="n">
        <v>26</v>
      </c>
    </row>
    <row r="30" customFormat="false" ht="12" hidden="false" customHeight="false" outlineLevel="0" collapsed="false">
      <c r="A30" s="262" t="s">
        <v>251</v>
      </c>
      <c r="B30" s="266" t="n">
        <v>13391</v>
      </c>
      <c r="C30" s="267" t="n">
        <v>23200</v>
      </c>
      <c r="D30" s="513" t="n">
        <v>577.198275862069</v>
      </c>
      <c r="E30" s="514" t="n">
        <v>27</v>
      </c>
    </row>
    <row r="31" customFormat="false" ht="12" hidden="false" customHeight="false" outlineLevel="0" collapsed="false">
      <c r="A31" s="262" t="s">
        <v>241</v>
      </c>
      <c r="B31" s="266" t="n">
        <v>89069.1818479685</v>
      </c>
      <c r="C31" s="267" t="n">
        <v>148170</v>
      </c>
      <c r="D31" s="513" t="n">
        <v>601.128311047908</v>
      </c>
      <c r="E31" s="514" t="n">
        <v>28</v>
      </c>
    </row>
    <row r="32" customFormat="false" ht="12" hidden="false" customHeight="false" outlineLevel="0" collapsed="false">
      <c r="A32" s="262" t="s">
        <v>246</v>
      </c>
      <c r="B32" s="266" t="n">
        <v>146450</v>
      </c>
      <c r="C32" s="267" t="n">
        <v>232950</v>
      </c>
      <c r="D32" s="513" t="n">
        <v>628.675681476712</v>
      </c>
      <c r="E32" s="514" t="n">
        <v>29</v>
      </c>
    </row>
    <row r="33" customFormat="false" ht="12" hidden="false" customHeight="false" outlineLevel="0" collapsed="false">
      <c r="A33" s="262" t="s">
        <v>225</v>
      </c>
      <c r="B33" s="266" t="n">
        <v>60423</v>
      </c>
      <c r="C33" s="267" t="n">
        <v>94350</v>
      </c>
      <c r="D33" s="513" t="n">
        <v>640.413354531002</v>
      </c>
      <c r="E33" s="514" t="n">
        <v>30</v>
      </c>
    </row>
    <row r="34" customFormat="false" ht="12" hidden="false" customHeight="false" outlineLevel="0" collapsed="false">
      <c r="A34" s="262" t="s">
        <v>249</v>
      </c>
      <c r="B34" s="266" t="n">
        <v>62470.0779178313</v>
      </c>
      <c r="C34" s="267" t="n">
        <v>89810</v>
      </c>
      <c r="D34" s="513" t="n">
        <v>695.580424427473</v>
      </c>
      <c r="E34" s="514" t="n">
        <v>31</v>
      </c>
    </row>
    <row r="35" customFormat="false" ht="12" hidden="false" customHeight="false" outlineLevel="0" collapsed="false">
      <c r="A35" s="262" t="s">
        <v>253</v>
      </c>
      <c r="B35" s="266" t="n">
        <v>22216</v>
      </c>
      <c r="C35" s="267" t="n">
        <v>27400</v>
      </c>
      <c r="D35" s="513" t="n">
        <v>810.802919708029</v>
      </c>
      <c r="E35" s="514" t="n">
        <v>32</v>
      </c>
    </row>
    <row r="36" customFormat="false" ht="13" hidden="false" customHeight="false" outlineLevel="0" collapsed="false">
      <c r="A36" s="273" t="s">
        <v>252</v>
      </c>
      <c r="B36" s="274" t="n">
        <v>28781</v>
      </c>
      <c r="C36" s="275" t="n">
        <v>21570</v>
      </c>
      <c r="D36" s="517" t="n">
        <v>1334.30690774223</v>
      </c>
      <c r="E36" s="518" t="n">
        <v>33</v>
      </c>
    </row>
    <row r="37" customFormat="false" ht="13" hidden="false" customHeight="false" outlineLevel="0" collapsed="false">
      <c r="A37" s="249"/>
      <c r="B37" s="249"/>
      <c r="C37" s="250"/>
      <c r="D37" s="250"/>
      <c r="E37" s="251"/>
    </row>
    <row r="38" customFormat="false" ht="12" hidden="false" customHeight="false" outlineLevel="0" collapsed="false">
      <c r="A38" s="139"/>
      <c r="B38" s="1"/>
      <c r="C38" s="1"/>
      <c r="D38" s="1"/>
      <c r="E38" s="1"/>
    </row>
    <row r="39" customFormat="false" ht="12" hidden="false" customHeight="false" outlineLevel="0" collapsed="false">
      <c r="A39" s="519" t="s">
        <v>564</v>
      </c>
      <c r="B39" s="1"/>
      <c r="C39" s="1"/>
      <c r="D39" s="1"/>
      <c r="E39" s="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9.xml><?xml version="1.0" encoding="utf-8"?>
<worksheet xmlns="http://schemas.openxmlformats.org/spreadsheetml/2006/main" xmlns:r="http://schemas.openxmlformats.org/officeDocument/2006/relationships">
  <sheetPr filterMode="false">
    <pageSetUpPr fitToPage="false"/>
  </sheetPr>
  <dimension ref="A1:F1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6.5051020408163"/>
    <col collapsed="false" hidden="false" max="6" min="2" style="0" width="11.6632653061225"/>
    <col collapsed="false" hidden="false" max="1025" min="7" style="0" width="8.8265306122449"/>
  </cols>
  <sheetData>
    <row r="1" customFormat="false" ht="12" hidden="false" customHeight="false" outlineLevel="0" collapsed="false">
      <c r="A1" s="7" t="s">
        <v>565</v>
      </c>
      <c r="B1" s="103"/>
      <c r="C1" s="103"/>
      <c r="D1" s="103"/>
      <c r="E1" s="103"/>
      <c r="F1" s="103"/>
    </row>
    <row r="2" customFormat="false" ht="13" hidden="false" customHeight="false" outlineLevel="0" collapsed="false">
      <c r="A2" s="1"/>
      <c r="B2" s="439"/>
      <c r="C2" s="439"/>
      <c r="D2" s="439"/>
      <c r="E2" s="331" t="s">
        <v>566</v>
      </c>
      <c r="F2" s="331"/>
    </row>
    <row r="3" customFormat="false" ht="31" hidden="false" customHeight="false" outlineLevel="0" collapsed="false">
      <c r="A3" s="520"/>
      <c r="B3" s="11" t="s">
        <v>237</v>
      </c>
      <c r="C3" s="12" t="s">
        <v>567</v>
      </c>
      <c r="D3" s="12" t="s">
        <v>568</v>
      </c>
      <c r="E3" s="12" t="s">
        <v>569</v>
      </c>
      <c r="F3" s="479" t="s">
        <v>570</v>
      </c>
    </row>
    <row r="4" customFormat="false" ht="20" hidden="false" customHeight="false" outlineLevel="0" collapsed="false">
      <c r="A4" s="458" t="s">
        <v>571</v>
      </c>
      <c r="B4" s="521" t="n">
        <v>662704</v>
      </c>
      <c r="C4" s="522" t="n">
        <v>649888</v>
      </c>
      <c r="D4" s="522" t="n">
        <v>7860</v>
      </c>
      <c r="E4" s="522" t="n">
        <v>4956</v>
      </c>
      <c r="F4" s="523" t="n">
        <v>0</v>
      </c>
    </row>
    <row r="5" customFormat="false" ht="20" hidden="false" customHeight="false" outlineLevel="0" collapsed="false">
      <c r="A5" s="458" t="s">
        <v>572</v>
      </c>
      <c r="B5" s="524" t="n">
        <v>15943</v>
      </c>
      <c r="C5" s="525" t="n">
        <v>13537</v>
      </c>
      <c r="D5" s="525" t="n">
        <v>2383</v>
      </c>
      <c r="E5" s="525" t="n">
        <v>0</v>
      </c>
      <c r="F5" s="526" t="n">
        <v>23</v>
      </c>
    </row>
    <row r="6" customFormat="false" ht="12" hidden="false" customHeight="false" outlineLevel="0" collapsed="false">
      <c r="A6" s="221" t="s">
        <v>573</v>
      </c>
      <c r="B6" s="524" t="n">
        <v>9545</v>
      </c>
      <c r="C6" s="525" t="n">
        <v>9545</v>
      </c>
      <c r="D6" s="525" t="n">
        <v>0</v>
      </c>
      <c r="E6" s="525" t="n">
        <v>0</v>
      </c>
      <c r="F6" s="526" t="n">
        <v>0</v>
      </c>
    </row>
    <row r="7" customFormat="false" ht="20" hidden="false" customHeight="false" outlineLevel="0" collapsed="false">
      <c r="A7" s="458" t="s">
        <v>574</v>
      </c>
      <c r="B7" s="524" t="n">
        <v>17034</v>
      </c>
      <c r="C7" s="525" t="n">
        <v>17034</v>
      </c>
      <c r="D7" s="525" t="n">
        <v>0</v>
      </c>
      <c r="E7" s="525" t="n">
        <v>0</v>
      </c>
      <c r="F7" s="526" t="n">
        <v>0</v>
      </c>
    </row>
    <row r="8" customFormat="false" ht="12" hidden="false" customHeight="false" outlineLevel="0" collapsed="false">
      <c r="A8" s="221" t="s">
        <v>575</v>
      </c>
      <c r="B8" s="524" t="n">
        <v>12311</v>
      </c>
      <c r="C8" s="525" t="n">
        <v>12311</v>
      </c>
      <c r="D8" s="525" t="n">
        <v>0</v>
      </c>
      <c r="E8" s="525" t="n">
        <v>0</v>
      </c>
      <c r="F8" s="526" t="n">
        <v>0</v>
      </c>
    </row>
    <row r="9" customFormat="false" ht="12" hidden="false" customHeight="false" outlineLevel="0" collapsed="false">
      <c r="A9" s="221" t="s">
        <v>576</v>
      </c>
      <c r="B9" s="524" t="n">
        <v>91119</v>
      </c>
      <c r="C9" s="525" t="n">
        <v>87491</v>
      </c>
      <c r="D9" s="525" t="n">
        <v>3530</v>
      </c>
      <c r="E9" s="525" t="n">
        <v>0</v>
      </c>
      <c r="F9" s="526" t="n">
        <v>98</v>
      </c>
    </row>
    <row r="10" customFormat="false" ht="13" hidden="false" customHeight="false" outlineLevel="0" collapsed="false">
      <c r="A10" s="464" t="s">
        <v>577</v>
      </c>
      <c r="B10" s="527" t="n">
        <v>808656</v>
      </c>
      <c r="C10" s="528" t="n">
        <v>789806</v>
      </c>
      <c r="D10" s="528" t="n">
        <v>13773</v>
      </c>
      <c r="E10" s="528" t="n">
        <v>4956</v>
      </c>
      <c r="F10" s="529" t="n">
        <v>121</v>
      </c>
    </row>
    <row r="11" customFormat="false" ht="13" hidden="false" customHeight="false" outlineLevel="0" collapsed="false">
      <c r="A11" s="520"/>
      <c r="B11" s="289"/>
      <c r="C11" s="290"/>
      <c r="D11" s="290"/>
      <c r="E11" s="290"/>
      <c r="F11" s="291"/>
    </row>
    <row r="12" customFormat="false" ht="22.5" hidden="false" customHeight="true" outlineLevel="0" collapsed="false">
      <c r="A12" s="530" t="s">
        <v>578</v>
      </c>
      <c r="B12" s="530"/>
      <c r="C12" s="530"/>
      <c r="D12" s="530"/>
      <c r="E12" s="530"/>
      <c r="F12" s="530"/>
    </row>
    <row r="13" customFormat="false" ht="12" hidden="false" customHeight="false" outlineLevel="0" collapsed="false">
      <c r="A13" s="62" t="s">
        <v>579</v>
      </c>
      <c r="B13" s="1"/>
      <c r="C13" s="1"/>
      <c r="D13" s="1"/>
      <c r="E13" s="1"/>
      <c r="F13" s="1"/>
    </row>
    <row r="14" customFormat="false" ht="12" hidden="false" customHeight="false" outlineLevel="0" collapsed="false">
      <c r="A14" s="427" t="s">
        <v>547</v>
      </c>
      <c r="B14" s="1"/>
      <c r="C14" s="1"/>
      <c r="D14" s="1"/>
      <c r="E14" s="1"/>
      <c r="F14" s="1"/>
    </row>
  </sheetData>
  <mergeCells count="3">
    <mergeCell ref="B2:D2"/>
    <mergeCell ref="E2:F2"/>
    <mergeCell ref="A12:F1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20"/>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5" activeCellId="0" sqref="A15"/>
    </sheetView>
  </sheetViews>
  <sheetFormatPr defaultRowHeight="12"/>
  <cols>
    <col collapsed="false" hidden="false" max="1" min="1" style="0" width="35.5051020408163"/>
    <col collapsed="false" hidden="false" max="6" min="2" style="0" width="10.6632653061225"/>
    <col collapsed="false" hidden="false" max="1025" min="7" style="0" width="8.8265306122449"/>
  </cols>
  <sheetData>
    <row r="1" customFormat="false" ht="12.8" hidden="false" customHeight="false" outlineLevel="0" collapsed="false">
      <c r="A1" s="103" t="s">
        <v>8</v>
      </c>
      <c r="B1" s="103"/>
      <c r="C1" s="103"/>
      <c r="D1" s="103"/>
      <c r="E1" s="103"/>
      <c r="F1" s="103"/>
    </row>
    <row r="2" customFormat="false" ht="13" hidden="false" customHeight="false" outlineLevel="0" collapsed="false">
      <c r="A2" s="104"/>
      <c r="B2" s="105"/>
      <c r="C2" s="105"/>
      <c r="D2" s="105"/>
      <c r="E2" s="105"/>
      <c r="F2" s="106" t="s">
        <v>153</v>
      </c>
    </row>
    <row r="3" customFormat="false" ht="41" hidden="false" customHeight="false" outlineLevel="0" collapsed="false">
      <c r="A3" s="107"/>
      <c r="B3" s="108" t="s">
        <v>81</v>
      </c>
      <c r="C3" s="108" t="s">
        <v>90</v>
      </c>
      <c r="D3" s="108" t="s">
        <v>129</v>
      </c>
      <c r="E3" s="108" t="s">
        <v>154</v>
      </c>
      <c r="F3" s="108" t="s">
        <v>155</v>
      </c>
    </row>
    <row r="4" customFormat="false" ht="12" hidden="false" customHeight="false" outlineLevel="0" collapsed="false">
      <c r="A4" s="109" t="s">
        <v>106</v>
      </c>
      <c r="B4" s="110" t="n">
        <v>4805002</v>
      </c>
      <c r="C4" s="111" t="n">
        <v>200440</v>
      </c>
      <c r="D4" s="111" t="n">
        <v>4604562</v>
      </c>
      <c r="E4" s="112" t="n">
        <v>0.437772076744894</v>
      </c>
      <c r="F4" s="113" t="n">
        <v>4357</v>
      </c>
    </row>
    <row r="5" customFormat="false" ht="12" hidden="false" customHeight="false" outlineLevel="0" collapsed="false">
      <c r="A5" s="109" t="s">
        <v>107</v>
      </c>
      <c r="B5" s="94" t="n">
        <v>707638</v>
      </c>
      <c r="C5" s="114" t="n">
        <v>87265</v>
      </c>
      <c r="D5" s="114" t="n">
        <v>620373</v>
      </c>
      <c r="E5" s="115" t="n">
        <v>0.0589810662917473</v>
      </c>
      <c r="F5" s="116" t="n">
        <v>0</v>
      </c>
    </row>
    <row r="6" customFormat="false" ht="12" hidden="false" customHeight="false" outlineLevel="0" collapsed="false">
      <c r="A6" s="109" t="s">
        <v>108</v>
      </c>
      <c r="B6" s="94" t="n">
        <v>3855869</v>
      </c>
      <c r="C6" s="114" t="n">
        <v>819814</v>
      </c>
      <c r="D6" s="114" t="n">
        <v>3036055</v>
      </c>
      <c r="E6" s="115" t="n">
        <v>0.288648540830099</v>
      </c>
      <c r="F6" s="116" t="n">
        <v>0</v>
      </c>
    </row>
    <row r="7" customFormat="false" ht="12" hidden="false" customHeight="false" outlineLevel="0" collapsed="false">
      <c r="A7" s="109" t="s">
        <v>112</v>
      </c>
      <c r="B7" s="94" t="n">
        <v>684601</v>
      </c>
      <c r="C7" s="94" t="n">
        <v>224233</v>
      </c>
      <c r="D7" s="114" t="n">
        <v>460368</v>
      </c>
      <c r="E7" s="115" t="n">
        <v>0.0437688221869732</v>
      </c>
      <c r="F7" s="116" t="n">
        <v>0</v>
      </c>
    </row>
    <row r="8" customFormat="false" ht="12" hidden="false" customHeight="false" outlineLevel="0" collapsed="false">
      <c r="A8" s="109" t="s">
        <v>113</v>
      </c>
      <c r="B8" s="94" t="n">
        <v>802911</v>
      </c>
      <c r="C8" s="94" t="n">
        <v>132515</v>
      </c>
      <c r="D8" s="114" t="n">
        <v>670396</v>
      </c>
      <c r="E8" s="115" t="n">
        <v>0.063736930713816</v>
      </c>
      <c r="F8" s="116" t="n">
        <v>0</v>
      </c>
    </row>
    <row r="9" customFormat="false" ht="12" hidden="false" customHeight="false" outlineLevel="0" collapsed="false">
      <c r="A9" s="109" t="s">
        <v>114</v>
      </c>
      <c r="B9" s="94" t="n">
        <v>462752</v>
      </c>
      <c r="C9" s="94" t="n">
        <v>178392</v>
      </c>
      <c r="D9" s="114" t="n">
        <v>284360</v>
      </c>
      <c r="E9" s="115" t="n">
        <v>0.0270351159878351</v>
      </c>
      <c r="F9" s="116" t="n">
        <v>0</v>
      </c>
    </row>
    <row r="10" customFormat="false" ht="12" hidden="false" customHeight="false" outlineLevel="0" collapsed="false">
      <c r="A10" s="109" t="s">
        <v>116</v>
      </c>
      <c r="B10" s="94" t="n">
        <v>711096</v>
      </c>
      <c r="C10" s="94" t="n">
        <v>194694</v>
      </c>
      <c r="D10" s="114" t="n">
        <v>516402</v>
      </c>
      <c r="E10" s="115" t="n">
        <v>0.0490961737457802</v>
      </c>
      <c r="F10" s="116" t="n">
        <v>0</v>
      </c>
    </row>
    <row r="11" customFormat="false" ht="12" hidden="false" customHeight="false" outlineLevel="0" collapsed="false">
      <c r="A11" s="109" t="s">
        <v>115</v>
      </c>
      <c r="B11" s="94" t="n">
        <v>2386681</v>
      </c>
      <c r="C11" s="94" t="n">
        <v>2059424</v>
      </c>
      <c r="D11" s="114" t="n">
        <v>327257</v>
      </c>
      <c r="E11" s="115" t="n">
        <v>0.0311134862597797</v>
      </c>
      <c r="F11" s="116" t="n">
        <v>4227</v>
      </c>
    </row>
    <row r="12" customFormat="false" ht="13" hidden="false" customHeight="false" outlineLevel="0" collapsed="false">
      <c r="A12" s="117" t="s">
        <v>117</v>
      </c>
      <c r="B12" s="118" t="n">
        <v>68308</v>
      </c>
      <c r="C12" s="119" t="n">
        <v>69909</v>
      </c>
      <c r="D12" s="119" t="n">
        <v>-1601</v>
      </c>
      <c r="E12" s="120" t="n">
        <v>-0.000152212760924617</v>
      </c>
      <c r="F12" s="121" t="n">
        <v>0</v>
      </c>
    </row>
    <row r="13" customFormat="false" ht="13" hidden="false" customHeight="false" outlineLevel="0" collapsed="false">
      <c r="A13" s="122" t="s">
        <v>156</v>
      </c>
      <c r="B13" s="123" t="n">
        <v>14484858</v>
      </c>
      <c r="C13" s="123" t="n">
        <v>3966686</v>
      </c>
      <c r="D13" s="124" t="n">
        <v>10518172</v>
      </c>
      <c r="E13" s="125" t="n">
        <v>1</v>
      </c>
      <c r="F13" s="126" t="n">
        <v>8584</v>
      </c>
    </row>
    <row r="14" customFormat="false" ht="12" hidden="false" customHeight="false" outlineLevel="0" collapsed="false">
      <c r="A14" s="90" t="s">
        <v>120</v>
      </c>
      <c r="B14" s="94" t="n">
        <v>673808</v>
      </c>
      <c r="C14" s="94" t="n">
        <v>84505</v>
      </c>
      <c r="D14" s="114" t="n">
        <v>589303</v>
      </c>
      <c r="E14" s="127"/>
      <c r="F14" s="127" t="n">
        <v>0</v>
      </c>
    </row>
    <row r="15" customFormat="false" ht="12" hidden="false" customHeight="false" outlineLevel="0" collapsed="false">
      <c r="A15" s="90" t="s">
        <v>123</v>
      </c>
      <c r="B15" s="94" t="n">
        <v>-30724</v>
      </c>
      <c r="C15" s="94" t="n">
        <v>0</v>
      </c>
      <c r="D15" s="114" t="n">
        <v>-30724</v>
      </c>
      <c r="E15" s="127"/>
      <c r="F15" s="127" t="n">
        <v>0</v>
      </c>
    </row>
    <row r="16" customFormat="false" ht="13" hidden="false" customHeight="false" outlineLevel="0" collapsed="false">
      <c r="A16" s="128" t="s">
        <v>121</v>
      </c>
      <c r="B16" s="118" t="n">
        <v>598150</v>
      </c>
      <c r="C16" s="118" t="n">
        <v>0</v>
      </c>
      <c r="D16" s="119" t="n">
        <v>598150</v>
      </c>
      <c r="E16" s="129"/>
      <c r="F16" s="129" t="n">
        <v>0</v>
      </c>
    </row>
    <row r="17" customFormat="false" ht="13" hidden="false" customHeight="false" outlineLevel="0" collapsed="false">
      <c r="A17" s="122" t="s">
        <v>157</v>
      </c>
      <c r="B17" s="123" t="n">
        <v>15726092</v>
      </c>
      <c r="C17" s="123" t="n">
        <v>4051191</v>
      </c>
      <c r="D17" s="123" t="n">
        <v>11674901</v>
      </c>
      <c r="E17" s="130"/>
      <c r="F17" s="123" t="n">
        <v>8584</v>
      </c>
    </row>
    <row r="18" customFormat="false" ht="13" hidden="false" customHeight="false" outlineLevel="0" collapsed="false">
      <c r="A18" s="131"/>
      <c r="B18" s="132"/>
      <c r="C18" s="132"/>
      <c r="D18" s="132"/>
      <c r="E18" s="132"/>
      <c r="F18" s="132"/>
    </row>
    <row r="19" customFormat="false" ht="12" hidden="false" customHeight="false" outlineLevel="0" collapsed="false">
      <c r="A19" s="1"/>
      <c r="B19" s="1"/>
      <c r="C19" s="1"/>
      <c r="D19" s="1"/>
      <c r="E19" s="1"/>
      <c r="F19" s="1"/>
    </row>
    <row r="20" customFormat="false" ht="12" hidden="false" customHeight="false" outlineLevel="0" collapsed="false">
      <c r="A20" s="63" t="s">
        <v>99</v>
      </c>
      <c r="B20" s="1"/>
      <c r="C20" s="1"/>
      <c r="D20" s="1"/>
      <c r="E20" s="1"/>
      <c r="F20" s="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sheetPr filterMode="false">
    <pageSetUpPr fitToPage="false"/>
  </sheetPr>
  <dimension ref="A1:F21"/>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1.0051020408163"/>
    <col collapsed="false" hidden="false" max="6" min="2" style="0" width="10.6632653061225"/>
    <col collapsed="false" hidden="false" max="1025" min="7" style="0" width="8.8265306122449"/>
  </cols>
  <sheetData>
    <row r="1" customFormat="false" ht="12" hidden="false" customHeight="false" outlineLevel="0" collapsed="false">
      <c r="A1" s="7" t="s">
        <v>580</v>
      </c>
      <c r="B1" s="103"/>
      <c r="C1" s="103"/>
      <c r="D1" s="103"/>
      <c r="E1" s="103"/>
      <c r="F1" s="103"/>
    </row>
    <row r="2" customFormat="false" ht="16" hidden="false" customHeight="false" outlineLevel="0" collapsed="false">
      <c r="A2" s="415"/>
      <c r="B2" s="416"/>
      <c r="C2" s="416"/>
      <c r="D2" s="416"/>
      <c r="E2" s="331" t="s">
        <v>566</v>
      </c>
      <c r="F2" s="331"/>
    </row>
    <row r="3" customFormat="false" ht="13" hidden="false" customHeight="false" outlineLevel="0" collapsed="false">
      <c r="A3" s="531"/>
      <c r="B3" s="211" t="s">
        <v>100</v>
      </c>
      <c r="C3" s="211" t="s">
        <v>101</v>
      </c>
      <c r="D3" s="211" t="s">
        <v>102</v>
      </c>
      <c r="E3" s="211" t="s">
        <v>103</v>
      </c>
      <c r="F3" s="212" t="s">
        <v>104</v>
      </c>
    </row>
    <row r="4" customFormat="false" ht="12" hidden="false" customHeight="false" outlineLevel="0" collapsed="false">
      <c r="A4" s="217" t="s">
        <v>106</v>
      </c>
      <c r="B4" s="532" t="n">
        <v>4089</v>
      </c>
      <c r="C4" s="533" t="n">
        <v>18822</v>
      </c>
      <c r="D4" s="533" t="n">
        <v>20177</v>
      </c>
      <c r="E4" s="533" t="n">
        <v>5623</v>
      </c>
      <c r="F4" s="534" t="n">
        <v>13798</v>
      </c>
    </row>
    <row r="5" customFormat="false" ht="12" hidden="false" customHeight="false" outlineLevel="0" collapsed="false">
      <c r="A5" s="217" t="s">
        <v>581</v>
      </c>
      <c r="B5" s="535" t="n">
        <v>2243</v>
      </c>
      <c r="C5" s="536" t="n">
        <v>12013</v>
      </c>
      <c r="D5" s="536" t="n">
        <v>746</v>
      </c>
      <c r="E5" s="536" t="n">
        <v>1025</v>
      </c>
      <c r="F5" s="537" t="n">
        <v>3574</v>
      </c>
    </row>
    <row r="6" customFormat="false" ht="12" hidden="false" customHeight="false" outlineLevel="0" collapsed="false">
      <c r="A6" s="217" t="s">
        <v>108</v>
      </c>
      <c r="B6" s="535" t="n">
        <v>285</v>
      </c>
      <c r="C6" s="536" t="n">
        <v>2026</v>
      </c>
      <c r="D6" s="536" t="n">
        <v>3477</v>
      </c>
      <c r="E6" s="536" t="n">
        <v>3155</v>
      </c>
      <c r="F6" s="537" t="n">
        <v>2632</v>
      </c>
    </row>
    <row r="7" customFormat="false" ht="12" hidden="false" customHeight="false" outlineLevel="0" collapsed="false">
      <c r="A7" s="217" t="s">
        <v>197</v>
      </c>
      <c r="B7" s="535" t="n">
        <v>742</v>
      </c>
      <c r="C7" s="536" t="n">
        <v>913</v>
      </c>
      <c r="D7" s="536" t="n">
        <v>6087</v>
      </c>
      <c r="E7" s="536" t="n">
        <v>2778</v>
      </c>
      <c r="F7" s="537" t="n">
        <v>1742</v>
      </c>
    </row>
    <row r="8" customFormat="false" ht="12" hidden="false" customHeight="false" outlineLevel="0" collapsed="false">
      <c r="A8" s="217" t="s">
        <v>113</v>
      </c>
      <c r="B8" s="535" t="n">
        <v>1113</v>
      </c>
      <c r="C8" s="536" t="n">
        <v>799</v>
      </c>
      <c r="D8" s="536" t="n">
        <v>611</v>
      </c>
      <c r="E8" s="536" t="n">
        <v>507</v>
      </c>
      <c r="F8" s="537" t="n">
        <v>1378</v>
      </c>
    </row>
    <row r="9" customFormat="false" ht="12" hidden="false" customHeight="false" outlineLevel="0" collapsed="false">
      <c r="A9" s="217" t="s">
        <v>195</v>
      </c>
      <c r="B9" s="535" t="n">
        <v>8996</v>
      </c>
      <c r="C9" s="536" t="n">
        <v>17901</v>
      </c>
      <c r="D9" s="536" t="n">
        <v>13962</v>
      </c>
      <c r="E9" s="536" t="n">
        <v>15011</v>
      </c>
      <c r="F9" s="537" t="n">
        <v>58276</v>
      </c>
    </row>
    <row r="10" customFormat="false" ht="12" hidden="false" customHeight="false" outlineLevel="0" collapsed="false">
      <c r="A10" s="217" t="s">
        <v>116</v>
      </c>
      <c r="B10" s="535" t="n">
        <v>142394</v>
      </c>
      <c r="C10" s="536" t="n">
        <v>18613</v>
      </c>
      <c r="D10" s="536" t="n">
        <v>15663</v>
      </c>
      <c r="E10" s="536" t="n">
        <v>23925</v>
      </c>
      <c r="F10" s="537" t="n">
        <v>28128</v>
      </c>
    </row>
    <row r="11" customFormat="false" ht="12" hidden="false" customHeight="false" outlineLevel="0" collapsed="false">
      <c r="A11" s="217" t="s">
        <v>115</v>
      </c>
      <c r="B11" s="535" t="n">
        <v>602</v>
      </c>
      <c r="C11" s="536" t="n">
        <v>453</v>
      </c>
      <c r="D11" s="536" t="n">
        <v>344</v>
      </c>
      <c r="E11" s="536" t="n">
        <v>81</v>
      </c>
      <c r="F11" s="537" t="n">
        <v>198</v>
      </c>
    </row>
    <row r="12" customFormat="false" ht="13" hidden="false" customHeight="false" outlineLevel="0" collapsed="false">
      <c r="A12" s="217" t="s">
        <v>117</v>
      </c>
      <c r="B12" s="535" t="n">
        <v>133</v>
      </c>
      <c r="C12" s="536" t="n">
        <v>1082</v>
      </c>
      <c r="D12" s="536" t="n">
        <v>1</v>
      </c>
      <c r="E12" s="536" t="n">
        <v>35</v>
      </c>
      <c r="F12" s="537" t="n">
        <v>6</v>
      </c>
    </row>
    <row r="13" customFormat="false" ht="21" hidden="false" customHeight="false" outlineLevel="0" collapsed="false">
      <c r="A13" s="538" t="s">
        <v>582</v>
      </c>
      <c r="B13" s="539" t="n">
        <v>160597</v>
      </c>
      <c r="C13" s="540" t="n">
        <v>72622</v>
      </c>
      <c r="D13" s="540" t="n">
        <v>61068</v>
      </c>
      <c r="E13" s="540" t="n">
        <v>52140</v>
      </c>
      <c r="F13" s="541" t="n">
        <v>109732</v>
      </c>
    </row>
    <row r="14" customFormat="false" ht="13" hidden="false" customHeight="false" outlineLevel="0" collapsed="false">
      <c r="A14" s="217" t="s">
        <v>583</v>
      </c>
      <c r="B14" s="535" t="n">
        <v>3709</v>
      </c>
      <c r="C14" s="536" t="n">
        <v>3834</v>
      </c>
      <c r="D14" s="536" t="n">
        <v>4926</v>
      </c>
      <c r="E14" s="536" t="n">
        <v>7206</v>
      </c>
      <c r="F14" s="534"/>
    </row>
    <row r="15" customFormat="false" ht="13" hidden="false" customHeight="false" outlineLevel="0" collapsed="false">
      <c r="A15" s="542" t="s">
        <v>584</v>
      </c>
      <c r="B15" s="539" t="n">
        <v>164306</v>
      </c>
      <c r="C15" s="540" t="n">
        <v>76456</v>
      </c>
      <c r="D15" s="540" t="n">
        <v>65994</v>
      </c>
      <c r="E15" s="540" t="n">
        <v>59346</v>
      </c>
      <c r="F15" s="541" t="n">
        <v>109732</v>
      </c>
    </row>
    <row r="16" customFormat="false" ht="13" hidden="false" customHeight="false" outlineLevel="0" collapsed="false">
      <c r="A16" s="217" t="s">
        <v>529</v>
      </c>
      <c r="B16" s="535" t="n">
        <v>65091</v>
      </c>
      <c r="C16" s="536" t="n">
        <v>65515</v>
      </c>
      <c r="D16" s="536" t="n">
        <v>46326</v>
      </c>
      <c r="E16" s="536" t="n">
        <v>42369</v>
      </c>
      <c r="F16" s="537" t="n">
        <v>53529</v>
      </c>
    </row>
    <row r="17" customFormat="false" ht="13" hidden="false" customHeight="false" outlineLevel="0" collapsed="false">
      <c r="A17" s="542" t="s">
        <v>585</v>
      </c>
      <c r="B17" s="539" t="n">
        <v>229397</v>
      </c>
      <c r="C17" s="540" t="n">
        <v>141971</v>
      </c>
      <c r="D17" s="540" t="n">
        <v>112320</v>
      </c>
      <c r="E17" s="540" t="n">
        <v>101715</v>
      </c>
      <c r="F17" s="541" t="n">
        <v>163261</v>
      </c>
    </row>
    <row r="18" customFormat="false" ht="13" hidden="false" customHeight="false" outlineLevel="0" collapsed="false">
      <c r="A18" s="288"/>
      <c r="B18" s="462"/>
      <c r="C18" s="462"/>
      <c r="D18" s="462"/>
      <c r="E18" s="462"/>
      <c r="F18" s="358"/>
    </row>
    <row r="19" customFormat="false" ht="23.25" hidden="false" customHeight="true" outlineLevel="0" collapsed="false">
      <c r="A19" s="370" t="s">
        <v>586</v>
      </c>
      <c r="B19" s="370"/>
      <c r="C19" s="370"/>
      <c r="D19" s="370"/>
      <c r="E19" s="370"/>
      <c r="F19" s="370"/>
    </row>
    <row r="20" customFormat="false" ht="12" hidden="false" customHeight="false" outlineLevel="0" collapsed="false">
      <c r="A20" s="252" t="s">
        <v>587</v>
      </c>
    </row>
    <row r="21" customFormat="false" ht="12" hidden="false" customHeight="false" outlineLevel="0" collapsed="false">
      <c r="A21" s="252" t="s">
        <v>547</v>
      </c>
    </row>
  </sheetData>
  <mergeCells count="2">
    <mergeCell ref="E2:F2"/>
    <mergeCell ref="A19:F1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sheetPr filterMode="false">
    <pageSetUpPr fitToPage="false"/>
  </sheetPr>
  <dimension ref="A1:D13"/>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47.0051020408163"/>
    <col collapsed="false" hidden="false" max="4" min="2" style="0" width="12.8316326530612"/>
    <col collapsed="false" hidden="false" max="1025" min="5" style="0" width="8.8265306122449"/>
  </cols>
  <sheetData>
    <row r="1" customFormat="false" ht="12" hidden="false" customHeight="false" outlineLevel="0" collapsed="false">
      <c r="A1" s="103" t="s">
        <v>588</v>
      </c>
      <c r="B1" s="543"/>
      <c r="C1" s="543"/>
      <c r="D1" s="543"/>
    </row>
    <row r="2" customFormat="false" ht="13" hidden="false" customHeight="false" outlineLevel="0" collapsed="false">
      <c r="A2" s="470"/>
      <c r="B2" s="471"/>
      <c r="C2" s="292" t="s">
        <v>153</v>
      </c>
      <c r="D2" s="292"/>
    </row>
    <row r="3" customFormat="false" ht="21" hidden="false" customHeight="false" outlineLevel="0" collapsed="false">
      <c r="A3" s="478"/>
      <c r="B3" s="11" t="s">
        <v>589</v>
      </c>
      <c r="C3" s="12" t="s">
        <v>529</v>
      </c>
      <c r="D3" s="479" t="s">
        <v>590</v>
      </c>
    </row>
    <row r="4" customFormat="false" ht="12" hidden="false" customHeight="false" outlineLevel="0" collapsed="false">
      <c r="A4" s="221" t="s">
        <v>591</v>
      </c>
      <c r="B4" s="544" t="n">
        <v>45123</v>
      </c>
      <c r="C4" s="545" t="n">
        <v>2821</v>
      </c>
      <c r="D4" s="546" t="n">
        <v>47944</v>
      </c>
    </row>
    <row r="5" customFormat="false" ht="12" hidden="false" customHeight="false" outlineLevel="0" collapsed="false">
      <c r="A5" s="221" t="s">
        <v>592</v>
      </c>
      <c r="B5" s="547" t="n">
        <v>109732</v>
      </c>
      <c r="C5" s="548" t="n">
        <v>53529</v>
      </c>
      <c r="D5" s="549" t="n">
        <v>163261</v>
      </c>
    </row>
    <row r="6" customFormat="false" ht="12" hidden="false" customHeight="false" outlineLevel="0" collapsed="false">
      <c r="A6" s="464" t="s">
        <v>593</v>
      </c>
      <c r="B6" s="550" t="n">
        <v>154855</v>
      </c>
      <c r="C6" s="551" t="n">
        <v>56350</v>
      </c>
      <c r="D6" s="549" t="n">
        <v>211205</v>
      </c>
    </row>
    <row r="7" customFormat="false" ht="12" hidden="false" customHeight="false" outlineLevel="0" collapsed="false">
      <c r="A7" s="221" t="s">
        <v>542</v>
      </c>
      <c r="B7" s="547" t="n">
        <v>43794</v>
      </c>
      <c r="C7" s="548" t="n">
        <v>48373</v>
      </c>
      <c r="D7" s="549" t="n">
        <v>92167</v>
      </c>
    </row>
    <row r="8" customFormat="false" ht="12" hidden="false" customHeight="false" outlineLevel="0" collapsed="false">
      <c r="A8" s="221" t="s">
        <v>594</v>
      </c>
      <c r="B8" s="547" t="n">
        <v>55231</v>
      </c>
      <c r="C8" s="548" t="n">
        <v>3955</v>
      </c>
      <c r="D8" s="549" t="n">
        <v>59186</v>
      </c>
    </row>
    <row r="9" customFormat="false" ht="12" hidden="false" customHeight="false" outlineLevel="0" collapsed="false">
      <c r="A9" s="221" t="s">
        <v>595</v>
      </c>
      <c r="B9" s="547" t="n">
        <v>34228</v>
      </c>
      <c r="C9" s="548" t="n">
        <v>0</v>
      </c>
      <c r="D9" s="549" t="n">
        <v>34228</v>
      </c>
    </row>
    <row r="10" customFormat="false" ht="13" hidden="false" customHeight="false" outlineLevel="0" collapsed="false">
      <c r="A10" s="293" t="s">
        <v>596</v>
      </c>
      <c r="B10" s="552" t="n">
        <v>21602</v>
      </c>
      <c r="C10" s="553" t="n">
        <v>4022</v>
      </c>
      <c r="D10" s="554" t="n">
        <v>25624</v>
      </c>
    </row>
    <row r="11" customFormat="false" ht="13" hidden="false" customHeight="false" outlineLevel="0" collapsed="false">
      <c r="A11" s="294"/>
      <c r="B11" s="487"/>
      <c r="C11" s="462"/>
      <c r="D11" s="358"/>
    </row>
    <row r="12" customFormat="false" ht="12" hidden="false" customHeight="false" outlineLevel="0" collapsed="false">
      <c r="A12" s="427"/>
      <c r="B12" s="1"/>
      <c r="C12" s="1"/>
      <c r="D12" s="1"/>
    </row>
    <row r="13" customFormat="false" ht="12" hidden="false" customHeight="false" outlineLevel="0" collapsed="false">
      <c r="A13" s="427" t="s">
        <v>547</v>
      </c>
      <c r="B13" s="1"/>
      <c r="C13" s="1"/>
      <c r="D13" s="1"/>
    </row>
  </sheetData>
  <mergeCells count="2">
    <mergeCell ref="B1:D1"/>
    <mergeCell ref="C2:D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sheetPr filterMode="false">
    <pageSetUpPr fitToPage="false"/>
  </sheetPr>
  <dimension ref="A1:F13"/>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9.8316326530612"/>
    <col collapsed="false" hidden="false" max="6" min="2" style="0" width="10.6632653061225"/>
    <col collapsed="false" hidden="false" max="1025" min="7" style="0" width="8.8265306122449"/>
  </cols>
  <sheetData>
    <row r="1" customFormat="false" ht="12" hidden="false" customHeight="false" outlineLevel="0" collapsed="false">
      <c r="A1" s="103" t="s">
        <v>41</v>
      </c>
      <c r="B1" s="1"/>
      <c r="C1" s="1"/>
      <c r="D1" s="1"/>
      <c r="E1" s="1"/>
      <c r="F1" s="1"/>
    </row>
    <row r="2" customFormat="false" ht="13" hidden="false" customHeight="false" outlineLevel="0" collapsed="false">
      <c r="A2" s="1"/>
      <c r="B2" s="488"/>
      <c r="C2" s="488"/>
      <c r="D2" s="488"/>
      <c r="E2" s="292" t="s">
        <v>153</v>
      </c>
      <c r="F2" s="292"/>
    </row>
    <row r="3" customFormat="false" ht="13" hidden="false" customHeight="false" outlineLevel="0" collapsed="false">
      <c r="A3" s="555"/>
      <c r="B3" s="380" t="s">
        <v>100</v>
      </c>
      <c r="C3" s="327" t="s">
        <v>597</v>
      </c>
      <c r="D3" s="327" t="s">
        <v>102</v>
      </c>
      <c r="E3" s="327" t="s">
        <v>103</v>
      </c>
      <c r="F3" s="328" t="s">
        <v>104</v>
      </c>
    </row>
    <row r="4" customFormat="false" ht="12" hidden="false" customHeight="false" outlineLevel="0" collapsed="false">
      <c r="A4" s="556" t="s">
        <v>589</v>
      </c>
      <c r="B4" s="557" t="n">
        <v>779807</v>
      </c>
      <c r="C4" s="558" t="n">
        <v>808181</v>
      </c>
      <c r="D4" s="558" t="n">
        <v>918890</v>
      </c>
      <c r="E4" s="558" t="n">
        <v>852238</v>
      </c>
      <c r="F4" s="559" t="n">
        <v>788568</v>
      </c>
    </row>
    <row r="5" customFormat="false" ht="12" hidden="false" customHeight="false" outlineLevel="0" collapsed="false">
      <c r="A5" s="560" t="s">
        <v>598</v>
      </c>
      <c r="B5" s="524" t="n">
        <v>758526</v>
      </c>
      <c r="C5" s="525" t="n">
        <v>794407</v>
      </c>
      <c r="D5" s="525" t="n">
        <v>915766</v>
      </c>
      <c r="E5" s="525" t="n">
        <v>846269</v>
      </c>
      <c r="F5" s="526" t="n">
        <v>751634</v>
      </c>
    </row>
    <row r="6" customFormat="false" ht="13" hidden="false" customHeight="false" outlineLevel="0" collapsed="false">
      <c r="A6" s="561" t="s">
        <v>599</v>
      </c>
      <c r="B6" s="562" t="n">
        <v>21281</v>
      </c>
      <c r="C6" s="563" t="n">
        <v>13774</v>
      </c>
      <c r="D6" s="563" t="n">
        <v>3124</v>
      </c>
      <c r="E6" s="563" t="n">
        <v>5969</v>
      </c>
      <c r="F6" s="564" t="n">
        <v>36934</v>
      </c>
    </row>
    <row r="7" customFormat="false" ht="12" hidden="false" customHeight="false" outlineLevel="0" collapsed="false">
      <c r="A7" s="565" t="s">
        <v>529</v>
      </c>
      <c r="B7" s="557" t="n">
        <v>311741</v>
      </c>
      <c r="C7" s="558" t="n">
        <v>305748</v>
      </c>
      <c r="D7" s="558" t="n">
        <v>342578</v>
      </c>
      <c r="E7" s="558" t="n">
        <v>313149</v>
      </c>
      <c r="F7" s="559" t="n">
        <v>316958</v>
      </c>
    </row>
    <row r="8" customFormat="false" ht="12" hidden="false" customHeight="false" outlineLevel="0" collapsed="false">
      <c r="A8" s="566" t="s">
        <v>598</v>
      </c>
      <c r="B8" s="524" t="n">
        <v>311741</v>
      </c>
      <c r="C8" s="525" t="n">
        <v>305748</v>
      </c>
      <c r="D8" s="525" t="n">
        <v>342578</v>
      </c>
      <c r="E8" s="525" t="n">
        <v>313053</v>
      </c>
      <c r="F8" s="526" t="n">
        <v>316815</v>
      </c>
    </row>
    <row r="9" customFormat="false" ht="13" hidden="false" customHeight="false" outlineLevel="0" collapsed="false">
      <c r="A9" s="561" t="s">
        <v>599</v>
      </c>
      <c r="B9" s="562" t="n">
        <v>0</v>
      </c>
      <c r="C9" s="563" t="n">
        <v>0</v>
      </c>
      <c r="D9" s="563" t="n">
        <v>0</v>
      </c>
      <c r="E9" s="563" t="n">
        <v>96</v>
      </c>
      <c r="F9" s="564" t="n">
        <v>143</v>
      </c>
    </row>
    <row r="10" customFormat="false" ht="13" hidden="false" customHeight="false" outlineLevel="0" collapsed="false">
      <c r="A10" s="422" t="s">
        <v>600</v>
      </c>
      <c r="B10" s="567" t="n">
        <v>1091548</v>
      </c>
      <c r="C10" s="568" t="n">
        <v>1113929</v>
      </c>
      <c r="D10" s="568" t="n">
        <v>1261468</v>
      </c>
      <c r="E10" s="568" t="n">
        <v>1165387</v>
      </c>
      <c r="F10" s="569" t="n">
        <v>1105526</v>
      </c>
    </row>
    <row r="11" customFormat="false" ht="13" hidden="false" customHeight="false" outlineLevel="0" collapsed="false">
      <c r="A11" s="213"/>
      <c r="B11" s="249"/>
      <c r="C11" s="250"/>
      <c r="D11" s="250"/>
      <c r="E11" s="250"/>
      <c r="F11" s="251"/>
    </row>
    <row r="12" customFormat="false" ht="12" hidden="false" customHeight="false" outlineLevel="0" collapsed="false">
      <c r="A12" s="62" t="s">
        <v>601</v>
      </c>
      <c r="B12" s="1"/>
      <c r="C12" s="1"/>
      <c r="D12" s="1"/>
      <c r="E12" s="1"/>
      <c r="F12" s="1"/>
    </row>
    <row r="13" customFormat="false" ht="12" hidden="false" customHeight="false" outlineLevel="0" collapsed="false">
      <c r="A13" s="62" t="s">
        <v>547</v>
      </c>
      <c r="B13" s="1"/>
      <c r="C13" s="1"/>
      <c r="D13" s="1"/>
      <c r="E13" s="1"/>
      <c r="F13" s="1"/>
    </row>
  </sheetData>
  <mergeCells count="1">
    <mergeCell ref="E2:F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3.xml><?xml version="1.0" encoding="utf-8"?>
<worksheet xmlns="http://schemas.openxmlformats.org/spreadsheetml/2006/main" xmlns:r="http://schemas.openxmlformats.org/officeDocument/2006/relationships">
  <sheetPr filterMode="false">
    <pageSetUpPr fitToPage="false"/>
  </sheetPr>
  <dimension ref="A1:M17"/>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5.8367346938776"/>
    <col collapsed="false" hidden="false" max="2" min="2" style="0" width="10.5"/>
    <col collapsed="false" hidden="false" max="3" min="3" style="0" width="10.3316326530612"/>
    <col collapsed="false" hidden="false" max="8" min="4" style="0" width="8.8265306122449"/>
    <col collapsed="false" hidden="false" max="9" min="9" style="0" width="34.8265306122449"/>
    <col collapsed="false" hidden="false" max="1025" min="10" style="0" width="8.8265306122449"/>
  </cols>
  <sheetData>
    <row r="1" customFormat="false" ht="12" hidden="false" customHeight="false" outlineLevel="0" collapsed="false">
      <c r="A1" s="103" t="s">
        <v>43</v>
      </c>
      <c r="B1" s="103"/>
      <c r="C1" s="103"/>
      <c r="D1" s="103"/>
      <c r="E1" s="103"/>
      <c r="F1" s="103"/>
      <c r="G1" s="103"/>
      <c r="H1" s="103"/>
      <c r="I1" s="103"/>
      <c r="J1" s="103"/>
      <c r="K1" s="103"/>
      <c r="L1" s="103"/>
      <c r="M1" s="103"/>
    </row>
    <row r="2" customFormat="false" ht="13" hidden="false" customHeight="false" outlineLevel="0" collapsed="false">
      <c r="A2" s="470"/>
      <c r="B2" s="471"/>
      <c r="C2" s="471"/>
      <c r="D2" s="471"/>
      <c r="E2" s="471"/>
      <c r="F2" s="292" t="s">
        <v>66</v>
      </c>
      <c r="G2" s="292"/>
      <c r="H2" s="1"/>
      <c r="I2" s="470"/>
      <c r="J2" s="1"/>
      <c r="K2" s="1"/>
      <c r="L2" s="292" t="s">
        <v>66</v>
      </c>
      <c r="M2" s="292"/>
    </row>
    <row r="3" customFormat="false" ht="12.75" hidden="false" customHeight="true" outlineLevel="0" collapsed="false">
      <c r="A3" s="570"/>
      <c r="B3" s="571" t="s">
        <v>602</v>
      </c>
      <c r="C3" s="571"/>
      <c r="D3" s="571"/>
      <c r="E3" s="571"/>
      <c r="F3" s="571"/>
      <c r="G3" s="360" t="s">
        <v>603</v>
      </c>
      <c r="H3" s="1"/>
      <c r="I3" s="570"/>
      <c r="J3" s="572" t="s">
        <v>604</v>
      </c>
      <c r="K3" s="572"/>
      <c r="L3" s="572"/>
      <c r="M3" s="360" t="s">
        <v>605</v>
      </c>
    </row>
    <row r="4" customFormat="false" ht="31" hidden="false" customHeight="false" outlineLevel="0" collapsed="false">
      <c r="A4" s="573"/>
      <c r="B4" s="461" t="s">
        <v>589</v>
      </c>
      <c r="C4" s="574" t="s">
        <v>529</v>
      </c>
      <c r="D4" s="574" t="s">
        <v>606</v>
      </c>
      <c r="E4" s="574" t="s">
        <v>607</v>
      </c>
      <c r="F4" s="575" t="s">
        <v>608</v>
      </c>
      <c r="G4" s="360"/>
      <c r="H4" s="1"/>
      <c r="I4" s="573"/>
      <c r="J4" s="461" t="s">
        <v>609</v>
      </c>
      <c r="K4" s="574" t="s">
        <v>610</v>
      </c>
      <c r="L4" s="574" t="s">
        <v>611</v>
      </c>
      <c r="M4" s="360"/>
    </row>
    <row r="5" customFormat="false" ht="13" hidden="false" customHeight="false" outlineLevel="0" collapsed="false">
      <c r="A5" s="422" t="s">
        <v>612</v>
      </c>
      <c r="B5" s="509" t="n">
        <v>-1099062</v>
      </c>
      <c r="C5" s="460" t="n">
        <v>-116117</v>
      </c>
      <c r="D5" s="460" t="n">
        <v>-190828</v>
      </c>
      <c r="E5" s="460" t="n">
        <v>-79442</v>
      </c>
      <c r="F5" s="424" t="n">
        <v>-298872</v>
      </c>
      <c r="G5" s="423" t="n">
        <v>-1784321</v>
      </c>
      <c r="H5" s="576"/>
      <c r="I5" s="422" t="s">
        <v>612</v>
      </c>
      <c r="J5" s="509" t="n">
        <v>-449885</v>
      </c>
      <c r="K5" s="460" t="n">
        <v>-56716</v>
      </c>
      <c r="L5" s="424" t="n">
        <v>-62520</v>
      </c>
      <c r="M5" s="423" t="n">
        <v>-569121</v>
      </c>
    </row>
    <row r="6" customFormat="false" ht="12" hidden="false" customHeight="false" outlineLevel="0" collapsed="false">
      <c r="A6" s="577" t="s">
        <v>613</v>
      </c>
      <c r="B6" s="228" t="n">
        <v>637793</v>
      </c>
      <c r="C6" s="229" t="n">
        <v>195562</v>
      </c>
      <c r="D6" s="229"/>
      <c r="E6" s="229"/>
      <c r="F6" s="230"/>
      <c r="G6" s="343" t="n">
        <v>833355</v>
      </c>
      <c r="H6" s="576"/>
      <c r="I6" s="577" t="s">
        <v>613</v>
      </c>
      <c r="J6" s="578"/>
      <c r="K6" s="579"/>
      <c r="L6" s="580"/>
      <c r="M6" s="343"/>
    </row>
    <row r="7" customFormat="false" ht="13" hidden="false" customHeight="false" outlineLevel="0" collapsed="false">
      <c r="A7" s="577" t="s">
        <v>614</v>
      </c>
      <c r="B7" s="228" t="n">
        <v>-575189</v>
      </c>
      <c r="C7" s="229" t="n">
        <v>-203374</v>
      </c>
      <c r="D7" s="229"/>
      <c r="E7" s="229"/>
      <c r="F7" s="230"/>
      <c r="G7" s="343" t="n">
        <v>-778563</v>
      </c>
      <c r="H7" s="576"/>
      <c r="I7" s="577" t="s">
        <v>614</v>
      </c>
      <c r="J7" s="228"/>
      <c r="K7" s="229"/>
      <c r="L7" s="230" t="n">
        <v>-33581</v>
      </c>
      <c r="M7" s="343" t="n">
        <v>-33581</v>
      </c>
    </row>
    <row r="8" customFormat="false" ht="13" hidden="false" customHeight="false" outlineLevel="0" collapsed="false">
      <c r="A8" s="581" t="s">
        <v>615</v>
      </c>
      <c r="B8" s="509" t="n">
        <v>62604</v>
      </c>
      <c r="C8" s="460" t="n">
        <v>-7812</v>
      </c>
      <c r="D8" s="460"/>
      <c r="E8" s="460"/>
      <c r="F8" s="424"/>
      <c r="G8" s="423" t="n">
        <v>54792</v>
      </c>
      <c r="H8" s="576"/>
      <c r="I8" s="581" t="s">
        <v>615</v>
      </c>
      <c r="J8" s="509"/>
      <c r="K8" s="460"/>
      <c r="L8" s="424" t="n">
        <v>-33581</v>
      </c>
      <c r="M8" s="423" t="n">
        <v>-33581</v>
      </c>
    </row>
    <row r="9" customFormat="false" ht="12" hidden="false" customHeight="false" outlineLevel="0" collapsed="false">
      <c r="A9" s="577" t="s">
        <v>616</v>
      </c>
      <c r="B9" s="228" t="n">
        <v>-56101</v>
      </c>
      <c r="C9" s="229" t="n">
        <v>6417</v>
      </c>
      <c r="D9" s="229" t="n">
        <v>11135</v>
      </c>
      <c r="E9" s="229" t="n">
        <v>-4561</v>
      </c>
      <c r="F9" s="230" t="n">
        <v>5178</v>
      </c>
      <c r="G9" s="343" t="n">
        <v>-37932</v>
      </c>
      <c r="H9" s="576"/>
      <c r="I9" s="577" t="s">
        <v>616</v>
      </c>
      <c r="J9" s="228" t="n">
        <v>-6583</v>
      </c>
      <c r="K9" s="229" t="n">
        <v>44357</v>
      </c>
      <c r="L9" s="230" t="n">
        <v>0</v>
      </c>
      <c r="M9" s="343" t="n">
        <v>37774</v>
      </c>
    </row>
    <row r="10" customFormat="false" ht="12" hidden="false" customHeight="false" outlineLevel="0" collapsed="false">
      <c r="A10" s="577" t="s">
        <v>617</v>
      </c>
      <c r="B10" s="228" t="n">
        <v>0</v>
      </c>
      <c r="C10" s="229" t="n">
        <v>0</v>
      </c>
      <c r="D10" s="229" t="n">
        <v>0</v>
      </c>
      <c r="E10" s="229" t="n">
        <v>0</v>
      </c>
      <c r="F10" s="230" t="n">
        <v>0</v>
      </c>
      <c r="G10" s="343" t="n">
        <v>0</v>
      </c>
      <c r="H10" s="576"/>
      <c r="I10" s="577" t="s">
        <v>617</v>
      </c>
      <c r="J10" s="228" t="n">
        <v>-48486</v>
      </c>
      <c r="K10" s="229" t="n">
        <v>-74004</v>
      </c>
      <c r="L10" s="230" t="n">
        <v>0</v>
      </c>
      <c r="M10" s="343" t="n">
        <v>-122490</v>
      </c>
    </row>
    <row r="11" customFormat="false" ht="12" hidden="false" customHeight="false" outlineLevel="0" collapsed="false">
      <c r="A11" s="577" t="s">
        <v>618</v>
      </c>
      <c r="B11" s="228" t="n">
        <v>0</v>
      </c>
      <c r="C11" s="229" t="n">
        <v>-1148</v>
      </c>
      <c r="D11" s="229" t="n">
        <v>8560</v>
      </c>
      <c r="E11" s="229" t="n">
        <v>0</v>
      </c>
      <c r="F11" s="230" t="n">
        <v>0</v>
      </c>
      <c r="G11" s="343" t="n">
        <v>7412</v>
      </c>
      <c r="H11" s="576"/>
      <c r="I11" s="577" t="s">
        <v>618</v>
      </c>
      <c r="J11" s="228" t="n">
        <v>28932</v>
      </c>
      <c r="K11" s="229" t="n">
        <v>52761</v>
      </c>
      <c r="L11" s="230" t="n">
        <v>10637</v>
      </c>
      <c r="M11" s="343" t="n">
        <v>92330</v>
      </c>
    </row>
    <row r="12" customFormat="false" ht="13" hidden="false" customHeight="false" outlineLevel="0" collapsed="false">
      <c r="A12" s="577" t="s">
        <v>619</v>
      </c>
      <c r="B12" s="228" t="n">
        <v>4025</v>
      </c>
      <c r="C12" s="229" t="n">
        <v>581</v>
      </c>
      <c r="D12" s="229" t="n">
        <v>7351</v>
      </c>
      <c r="E12" s="229" t="n">
        <v>1358</v>
      </c>
      <c r="F12" s="230" t="n">
        <v>-36124</v>
      </c>
      <c r="G12" s="343" t="n">
        <v>-22809</v>
      </c>
      <c r="H12" s="576"/>
      <c r="I12" s="577" t="s">
        <v>619</v>
      </c>
      <c r="J12" s="228" t="n">
        <v>32483</v>
      </c>
      <c r="K12" s="229" t="n">
        <v>3147</v>
      </c>
      <c r="L12" s="230" t="n">
        <v>0</v>
      </c>
      <c r="M12" s="343" t="n">
        <v>35630</v>
      </c>
    </row>
    <row r="13" customFormat="false" ht="13" hidden="false" customHeight="false" outlineLevel="0" collapsed="false">
      <c r="A13" s="581" t="s">
        <v>620</v>
      </c>
      <c r="B13" s="509" t="n">
        <v>-52076</v>
      </c>
      <c r="C13" s="460" t="n">
        <v>5850</v>
      </c>
      <c r="D13" s="460" t="n">
        <v>27046</v>
      </c>
      <c r="E13" s="460" t="n">
        <v>-3203</v>
      </c>
      <c r="F13" s="424" t="n">
        <v>-30946</v>
      </c>
      <c r="G13" s="423" t="n">
        <v>-53329</v>
      </c>
      <c r="H13" s="576"/>
      <c r="I13" s="581" t="s">
        <v>620</v>
      </c>
      <c r="J13" s="509" t="n">
        <v>6346</v>
      </c>
      <c r="K13" s="460" t="n">
        <v>26261</v>
      </c>
      <c r="L13" s="424" t="n">
        <v>10637</v>
      </c>
      <c r="M13" s="423" t="n">
        <v>43244</v>
      </c>
    </row>
    <row r="14" customFormat="false" ht="13" hidden="false" customHeight="false" outlineLevel="0" collapsed="false">
      <c r="A14" s="422" t="s">
        <v>621</v>
      </c>
      <c r="B14" s="509" t="n">
        <v>-1088534</v>
      </c>
      <c r="C14" s="460" t="n">
        <v>-118079</v>
      </c>
      <c r="D14" s="460" t="n">
        <v>-163782</v>
      </c>
      <c r="E14" s="460" t="n">
        <v>-82645</v>
      </c>
      <c r="F14" s="424" t="n">
        <v>-329818</v>
      </c>
      <c r="G14" s="423" t="n">
        <v>-1782858</v>
      </c>
      <c r="H14" s="576"/>
      <c r="I14" s="422" t="s">
        <v>621</v>
      </c>
      <c r="J14" s="509" t="n">
        <v>-443539</v>
      </c>
      <c r="K14" s="460" t="n">
        <v>-30455</v>
      </c>
      <c r="L14" s="424" t="n">
        <v>-85464</v>
      </c>
      <c r="M14" s="423" t="n">
        <v>-559458</v>
      </c>
    </row>
    <row r="15" customFormat="false" ht="13" hidden="false" customHeight="false" outlineLevel="0" collapsed="false">
      <c r="A15" s="582"/>
      <c r="B15" s="583"/>
      <c r="C15" s="457"/>
      <c r="D15" s="457"/>
      <c r="E15" s="457"/>
      <c r="F15" s="361"/>
      <c r="G15" s="361"/>
      <c r="H15" s="576"/>
      <c r="I15" s="582"/>
      <c r="J15" s="583"/>
      <c r="K15" s="457"/>
      <c r="L15" s="361"/>
      <c r="M15" s="361"/>
    </row>
    <row r="16" customFormat="false" ht="12" hidden="false" customHeight="false" outlineLevel="0" collapsed="false">
      <c r="A16" s="1"/>
      <c r="B16" s="64"/>
      <c r="C16" s="64"/>
      <c r="D16" s="64"/>
      <c r="E16" s="64"/>
      <c r="F16" s="64"/>
      <c r="G16" s="64"/>
      <c r="H16" s="64"/>
      <c r="I16" s="64"/>
      <c r="J16" s="64"/>
      <c r="K16" s="1"/>
      <c r="L16" s="1"/>
      <c r="M16" s="1"/>
    </row>
    <row r="17" customFormat="false" ht="12" hidden="false" customHeight="false" outlineLevel="0" collapsed="false">
      <c r="A17" s="63" t="s">
        <v>622</v>
      </c>
      <c r="B17" s="64"/>
      <c r="C17" s="64"/>
      <c r="D17" s="64"/>
      <c r="E17" s="64"/>
      <c r="F17" s="64"/>
      <c r="G17" s="576"/>
      <c r="H17" s="1"/>
      <c r="I17" s="63" t="s">
        <v>622</v>
      </c>
      <c r="J17" s="1"/>
      <c r="K17" s="1"/>
      <c r="L17" s="1"/>
      <c r="M17" s="584"/>
    </row>
  </sheetData>
  <mergeCells count="6">
    <mergeCell ref="F2:G2"/>
    <mergeCell ref="L2:M2"/>
    <mergeCell ref="B3:F3"/>
    <mergeCell ref="G3:G4"/>
    <mergeCell ref="J3:L3"/>
    <mergeCell ref="M3:M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sheetPr filterMode="false">
    <pageSetUpPr fitToPage="false"/>
  </sheetPr>
  <dimension ref="A1:F2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6.5051020408163"/>
    <col collapsed="false" hidden="false" max="6" min="2" style="0" width="12.1683673469388"/>
    <col collapsed="false" hidden="false" max="1025" min="7" style="0" width="8.8265306122449"/>
  </cols>
  <sheetData>
    <row r="1" customFormat="false" ht="12" hidden="false" customHeight="false" outlineLevel="0" collapsed="false">
      <c r="A1" s="7" t="s">
        <v>44</v>
      </c>
      <c r="B1" s="103"/>
      <c r="C1" s="103"/>
      <c r="D1" s="103"/>
      <c r="E1" s="103"/>
      <c r="F1" s="103"/>
    </row>
    <row r="2" customFormat="false" ht="13" hidden="false" customHeight="false" outlineLevel="0" collapsed="false">
      <c r="A2" s="585"/>
      <c r="B2" s="585"/>
      <c r="C2" s="585"/>
      <c r="D2" s="586"/>
      <c r="E2" s="292" t="s">
        <v>153</v>
      </c>
      <c r="F2" s="292"/>
    </row>
    <row r="3" customFormat="false" ht="32" hidden="false" customHeight="false" outlineLevel="0" collapsed="false">
      <c r="A3" s="253"/>
      <c r="B3" s="583" t="s">
        <v>623</v>
      </c>
      <c r="C3" s="360" t="s">
        <v>624</v>
      </c>
      <c r="D3" s="575" t="s">
        <v>625</v>
      </c>
      <c r="E3" s="575" t="s">
        <v>626</v>
      </c>
      <c r="F3" s="360" t="s">
        <v>627</v>
      </c>
    </row>
    <row r="4" customFormat="false" ht="12" hidden="false" customHeight="false" outlineLevel="0" collapsed="false">
      <c r="A4" s="341" t="s">
        <v>628</v>
      </c>
      <c r="B4" s="556"/>
      <c r="C4" s="565"/>
      <c r="D4" s="587"/>
      <c r="E4" s="588"/>
      <c r="F4" s="588"/>
    </row>
    <row r="5" customFormat="false" ht="12" hidden="false" customHeight="false" outlineLevel="0" collapsed="false">
      <c r="A5" s="560" t="s">
        <v>629</v>
      </c>
      <c r="B5" s="547" t="n">
        <v>9140999</v>
      </c>
      <c r="C5" s="589" t="n">
        <v>9780140</v>
      </c>
      <c r="D5" s="590" t="n">
        <v>9475119</v>
      </c>
      <c r="E5" s="589" t="n">
        <v>10450805</v>
      </c>
      <c r="F5" s="589" t="n">
        <v>10839706</v>
      </c>
    </row>
    <row r="6" customFormat="false" ht="12" hidden="false" customHeight="false" outlineLevel="0" collapsed="false">
      <c r="A6" s="560" t="s">
        <v>630</v>
      </c>
      <c r="B6" s="547" t="n">
        <v>18182691</v>
      </c>
      <c r="C6" s="589" t="n">
        <v>19132148</v>
      </c>
      <c r="D6" s="590" t="n">
        <v>18955480</v>
      </c>
      <c r="E6" s="589" t="n">
        <v>18978739</v>
      </c>
      <c r="F6" s="589" t="n">
        <v>18276923</v>
      </c>
    </row>
    <row r="7" customFormat="false" ht="12" hidden="false" customHeight="false" outlineLevel="0" collapsed="false">
      <c r="A7" s="560" t="s">
        <v>631</v>
      </c>
      <c r="B7" s="547" t="n">
        <v>769104</v>
      </c>
      <c r="C7" s="589" t="n">
        <v>928814</v>
      </c>
      <c r="D7" s="590" t="n">
        <v>937152</v>
      </c>
      <c r="E7" s="589" t="n">
        <v>1022046</v>
      </c>
      <c r="F7" s="589" t="n">
        <v>1003162</v>
      </c>
    </row>
    <row r="8" customFormat="false" ht="12" hidden="false" customHeight="false" outlineLevel="0" collapsed="false">
      <c r="A8" s="560" t="s">
        <v>632</v>
      </c>
      <c r="B8" s="547" t="n">
        <v>3941374</v>
      </c>
      <c r="C8" s="589" t="n">
        <v>4335085</v>
      </c>
      <c r="D8" s="590" t="n">
        <v>4432109</v>
      </c>
      <c r="E8" s="589" t="n">
        <v>4751596</v>
      </c>
      <c r="F8" s="589" t="n">
        <v>4987041</v>
      </c>
    </row>
    <row r="9" customFormat="false" ht="12" hidden="false" customHeight="false" outlineLevel="0" collapsed="false">
      <c r="A9" s="560" t="s">
        <v>633</v>
      </c>
      <c r="B9" s="547" t="n">
        <v>172117</v>
      </c>
      <c r="C9" s="589" t="n">
        <v>177755</v>
      </c>
      <c r="D9" s="590" t="n">
        <v>165502</v>
      </c>
      <c r="E9" s="589" t="n">
        <v>168819</v>
      </c>
      <c r="F9" s="589" t="n">
        <v>161728</v>
      </c>
    </row>
    <row r="10" customFormat="false" ht="13" hidden="false" customHeight="false" outlineLevel="0" collapsed="false">
      <c r="A10" s="560" t="s">
        <v>634</v>
      </c>
      <c r="B10" s="591"/>
      <c r="C10" s="592"/>
      <c r="D10" s="590" t="n">
        <v>417174</v>
      </c>
      <c r="E10" s="589" t="n">
        <v>1804230</v>
      </c>
      <c r="F10" s="589" t="n">
        <v>1803074</v>
      </c>
    </row>
    <row r="11" customFormat="false" ht="13" hidden="false" customHeight="false" outlineLevel="0" collapsed="false">
      <c r="A11" s="542" t="s">
        <v>635</v>
      </c>
      <c r="B11" s="593" t="n">
        <v>32206285</v>
      </c>
      <c r="C11" s="594" t="n">
        <v>34353942</v>
      </c>
      <c r="D11" s="595" t="n">
        <v>34382536</v>
      </c>
      <c r="E11" s="594" t="n">
        <v>37176235</v>
      </c>
      <c r="F11" s="594" t="n">
        <v>37071634</v>
      </c>
    </row>
    <row r="12" customFormat="false" ht="12" hidden="false" customHeight="false" outlineLevel="0" collapsed="false">
      <c r="A12" s="341" t="s">
        <v>636</v>
      </c>
      <c r="B12" s="547"/>
      <c r="C12" s="589"/>
      <c r="D12" s="590"/>
      <c r="E12" s="589"/>
      <c r="F12" s="589"/>
    </row>
    <row r="13" customFormat="false" ht="12" hidden="false" customHeight="false" outlineLevel="0" collapsed="false">
      <c r="A13" s="560" t="s">
        <v>637</v>
      </c>
      <c r="B13" s="547" t="n">
        <v>983249</v>
      </c>
      <c r="C13" s="589" t="n">
        <v>1275873</v>
      </c>
      <c r="D13" s="590" t="n">
        <v>1456501</v>
      </c>
      <c r="E13" s="589" t="n">
        <v>1271111</v>
      </c>
      <c r="F13" s="589" t="n">
        <v>1200830</v>
      </c>
    </row>
    <row r="14" customFormat="false" ht="12" hidden="false" customHeight="false" outlineLevel="0" collapsed="false">
      <c r="A14" s="560" t="s">
        <v>638</v>
      </c>
      <c r="B14" s="547" t="n">
        <v>583577</v>
      </c>
      <c r="C14" s="589" t="n">
        <v>492701</v>
      </c>
      <c r="D14" s="590" t="n">
        <v>397053</v>
      </c>
      <c r="E14" s="589" t="n">
        <v>377632</v>
      </c>
      <c r="F14" s="589" t="n">
        <v>365120</v>
      </c>
    </row>
    <row r="15" customFormat="false" ht="13" hidden="false" customHeight="false" outlineLevel="0" collapsed="false">
      <c r="A15" s="560" t="s">
        <v>639</v>
      </c>
      <c r="B15" s="547" t="n">
        <v>702732</v>
      </c>
      <c r="C15" s="589" t="n">
        <v>209196</v>
      </c>
      <c r="D15" s="590" t="n">
        <v>205613</v>
      </c>
      <c r="E15" s="589" t="n">
        <v>205220</v>
      </c>
      <c r="F15" s="589" t="n">
        <v>197445</v>
      </c>
    </row>
    <row r="16" customFormat="false" ht="13" hidden="false" customHeight="false" outlineLevel="0" collapsed="false">
      <c r="A16" s="542" t="s">
        <v>640</v>
      </c>
      <c r="B16" s="593" t="n">
        <v>2269558</v>
      </c>
      <c r="C16" s="594" t="n">
        <v>1977770</v>
      </c>
      <c r="D16" s="595" t="n">
        <v>2059167</v>
      </c>
      <c r="E16" s="594" t="n">
        <v>1853963</v>
      </c>
      <c r="F16" s="594" t="n">
        <v>1763395</v>
      </c>
    </row>
    <row r="17" customFormat="false" ht="13" hidden="false" customHeight="false" outlineLevel="0" collapsed="false">
      <c r="A17" s="542" t="s">
        <v>641</v>
      </c>
      <c r="B17" s="593" t="n">
        <v>42756</v>
      </c>
      <c r="C17" s="594" t="n">
        <v>18052</v>
      </c>
      <c r="D17" s="595" t="n">
        <v>77184</v>
      </c>
      <c r="E17" s="594" t="n">
        <v>19747</v>
      </c>
      <c r="F17" s="594" t="n">
        <v>23913</v>
      </c>
    </row>
    <row r="18" customFormat="false" ht="13" hidden="false" customHeight="false" outlineLevel="0" collapsed="false">
      <c r="A18" s="596" t="s">
        <v>642</v>
      </c>
      <c r="B18" s="597" t="n">
        <v>33663509</v>
      </c>
      <c r="C18" s="598" t="n">
        <v>35560848</v>
      </c>
      <c r="D18" s="599" t="n">
        <v>36299949</v>
      </c>
      <c r="E18" s="599" t="n">
        <v>38214124</v>
      </c>
      <c r="F18" s="599" t="n">
        <v>38858942</v>
      </c>
    </row>
    <row r="19" customFormat="false" ht="13" hidden="false" customHeight="false" outlineLevel="0" collapsed="false">
      <c r="A19" s="542" t="s">
        <v>643</v>
      </c>
      <c r="B19" s="593" t="n">
        <v>34518599</v>
      </c>
      <c r="C19" s="594" t="n">
        <v>36349764</v>
      </c>
      <c r="D19" s="595" t="n">
        <v>37168112</v>
      </c>
      <c r="E19" s="594" t="n">
        <v>39049945</v>
      </c>
      <c r="F19" s="594" t="n">
        <v>38858942</v>
      </c>
    </row>
    <row r="20" customFormat="false" ht="13" hidden="false" customHeight="false" outlineLevel="0" collapsed="false">
      <c r="A20" s="288"/>
      <c r="B20" s="487"/>
      <c r="C20" s="426"/>
      <c r="D20" s="358"/>
      <c r="E20" s="291"/>
      <c r="F20" s="291"/>
    </row>
    <row r="21" customFormat="false" ht="12" hidden="false" customHeight="false" outlineLevel="0" collapsed="false">
      <c r="A21" s="62" t="s">
        <v>644</v>
      </c>
      <c r="B21" s="600"/>
      <c r="C21" s="600"/>
      <c r="D21" s="600"/>
      <c r="E21" s="600"/>
      <c r="F21" s="1"/>
    </row>
    <row r="22" customFormat="false" ht="12" hidden="false" customHeight="false" outlineLevel="0" collapsed="false">
      <c r="A22" s="601" t="s">
        <v>645</v>
      </c>
      <c r="B22" s="600"/>
      <c r="C22" s="600"/>
      <c r="D22" s="600"/>
      <c r="E22" s="600"/>
      <c r="F22" s="1"/>
    </row>
    <row r="23" customFormat="false" ht="12" hidden="false" customHeight="false" outlineLevel="0" collapsed="false">
      <c r="A23" s="601"/>
      <c r="B23" s="600"/>
      <c r="C23" s="600"/>
      <c r="D23" s="600"/>
      <c r="E23" s="600"/>
      <c r="F23" s="488"/>
    </row>
    <row r="24" customFormat="false" ht="12" hidden="false" customHeight="false" outlineLevel="0" collapsed="false">
      <c r="A24" s="601" t="s">
        <v>547</v>
      </c>
      <c r="B24" s="600"/>
      <c r="C24" s="600"/>
      <c r="D24" s="600"/>
      <c r="E24" s="600"/>
      <c r="F24" s="1"/>
    </row>
  </sheetData>
  <mergeCells count="1">
    <mergeCell ref="E2:F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sheetPr filterMode="false">
    <pageSetUpPr fitToPage="false"/>
  </sheetPr>
  <dimension ref="A1:F13"/>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F12" activeCellId="0" sqref="F12"/>
    </sheetView>
  </sheetViews>
  <sheetFormatPr defaultRowHeight="12"/>
  <cols>
    <col collapsed="false" hidden="false" max="1" min="1" style="101" width="26.1632653061224"/>
    <col collapsed="false" hidden="false" max="6" min="2" style="101" width="12.3316326530612"/>
    <col collapsed="false" hidden="false" max="1025" min="7" style="101" width="8.8265306122449"/>
  </cols>
  <sheetData>
    <row r="1" customFormat="false" ht="12" hidden="false" customHeight="false" outlineLevel="0" collapsed="false">
      <c r="A1" s="103" t="s">
        <v>45</v>
      </c>
      <c r="B1" s="103"/>
      <c r="C1" s="103"/>
      <c r="D1" s="103"/>
      <c r="E1" s="103"/>
      <c r="F1" s="103"/>
    </row>
    <row r="2" customFormat="false" ht="16" hidden="false" customHeight="false" outlineLevel="0" collapsed="false">
      <c r="A2" s="138"/>
      <c r="B2" s="602"/>
      <c r="C2" s="602"/>
      <c r="D2" s="602"/>
      <c r="E2" s="292" t="s">
        <v>66</v>
      </c>
      <c r="F2" s="292"/>
    </row>
    <row r="3" customFormat="false" ht="22.35" hidden="false" customHeight="true" outlineLevel="0" collapsed="false">
      <c r="A3" s="503"/>
      <c r="B3" s="603" t="s">
        <v>646</v>
      </c>
      <c r="C3" s="603" t="s">
        <v>647</v>
      </c>
      <c r="D3" s="603" t="s">
        <v>648</v>
      </c>
      <c r="E3" s="603" t="s">
        <v>649</v>
      </c>
      <c r="F3" s="604" t="s">
        <v>650</v>
      </c>
    </row>
    <row r="4" customFormat="false" ht="12" hidden="false" customHeight="false" outlineLevel="0" collapsed="false">
      <c r="A4" s="482" t="s">
        <v>589</v>
      </c>
      <c r="B4" s="605"/>
      <c r="C4" s="605"/>
      <c r="D4" s="605"/>
      <c r="E4" s="605"/>
      <c r="F4" s="137"/>
    </row>
    <row r="5" customFormat="false" ht="12" hidden="false" customHeight="false" outlineLevel="0" collapsed="false">
      <c r="A5" s="458" t="s">
        <v>651</v>
      </c>
      <c r="B5" s="95" t="n">
        <v>8701375</v>
      </c>
      <c r="C5" s="95" t="n">
        <v>9107360</v>
      </c>
      <c r="D5" s="95" t="n">
        <v>9513353.48322</v>
      </c>
      <c r="E5" s="95" t="n">
        <v>9939022</v>
      </c>
      <c r="F5" s="96" t="n">
        <v>9933613</v>
      </c>
    </row>
    <row r="6" customFormat="false" ht="13" hidden="false" customHeight="false" outlineLevel="0" collapsed="false">
      <c r="A6" s="606" t="s">
        <v>652</v>
      </c>
      <c r="B6" s="434" t="n">
        <v>1675.27435502503</v>
      </c>
      <c r="C6" s="434" t="n">
        <v>1744.00337029165</v>
      </c>
      <c r="D6" s="434" t="n">
        <v>1810.4120962206</v>
      </c>
      <c r="E6" s="434" t="n">
        <v>1870.4874284854</v>
      </c>
      <c r="F6" s="135" t="n">
        <v>1864.52183869212</v>
      </c>
    </row>
    <row r="7" customFormat="false" ht="12" hidden="false" customHeight="false" outlineLevel="0" collapsed="false">
      <c r="A7" s="482" t="s">
        <v>529</v>
      </c>
      <c r="B7" s="208"/>
      <c r="C7" s="208"/>
      <c r="D7" s="208"/>
      <c r="E7" s="208"/>
      <c r="F7" s="127"/>
    </row>
    <row r="8" customFormat="false" ht="12" hidden="false" customHeight="false" outlineLevel="0" collapsed="false">
      <c r="A8" s="458" t="s">
        <v>651</v>
      </c>
      <c r="B8" s="95" t="n">
        <v>2209731</v>
      </c>
      <c r="C8" s="95" t="n">
        <v>2383441</v>
      </c>
      <c r="D8" s="95" t="n">
        <v>2621204.50211</v>
      </c>
      <c r="E8" s="95" t="n">
        <v>2833400</v>
      </c>
      <c r="F8" s="96" t="n">
        <v>3016569</v>
      </c>
    </row>
    <row r="9" customFormat="false" ht="13" hidden="false" customHeight="false" outlineLevel="0" collapsed="false">
      <c r="A9" s="606" t="s">
        <v>653</v>
      </c>
      <c r="B9" s="434" t="n">
        <v>6896.29333724483</v>
      </c>
      <c r="C9" s="434" t="n">
        <v>7501.95068136143</v>
      </c>
      <c r="D9" s="434" t="n">
        <v>8283.96683546184</v>
      </c>
      <c r="E9" s="434" t="n">
        <v>8972.58885820688</v>
      </c>
      <c r="F9" s="135" t="n">
        <v>9533.22251261744</v>
      </c>
    </row>
    <row r="10" customFormat="false" ht="13" hidden="false" customHeight="false" outlineLevel="0" collapsed="false">
      <c r="A10" s="485" t="s">
        <v>654</v>
      </c>
      <c r="B10" s="124" t="n">
        <v>10911106</v>
      </c>
      <c r="C10" s="124" t="n">
        <v>11490801</v>
      </c>
      <c r="D10" s="124" t="n">
        <v>12134557.98533</v>
      </c>
      <c r="E10" s="124" t="n">
        <v>12772422</v>
      </c>
      <c r="F10" s="123" t="n">
        <v>12950182</v>
      </c>
    </row>
    <row r="11" customFormat="false" ht="13" hidden="false" customHeight="false" outlineLevel="0" collapsed="false">
      <c r="A11" s="607"/>
      <c r="B11" s="608"/>
      <c r="C11" s="608"/>
      <c r="D11" s="608"/>
      <c r="E11" s="608"/>
      <c r="F11" s="132"/>
    </row>
    <row r="12" customFormat="false" ht="12.8" hidden="false" customHeight="false" outlineLevel="0" collapsed="false">
      <c r="A12" s="427" t="s">
        <v>655</v>
      </c>
      <c r="B12" s="609" t="n">
        <f aca="false">'Budget AJC'!C19</f>
        <v>11804.3</v>
      </c>
      <c r="C12" s="609" t="n">
        <f aca="false">'Budget AJC'!D19</f>
        <v>11696.4</v>
      </c>
      <c r="D12" s="609" t="n">
        <f aca="false">'Budget AJC'!E19</f>
        <v>11327.6</v>
      </c>
      <c r="E12" s="609" t="n">
        <f aca="false">'Budget AJC'!F19</f>
        <v>11225.1</v>
      </c>
      <c r="F12" s="609" t="n">
        <f aca="false">'Budget AJC'!G19</f>
        <v>10310.6</v>
      </c>
    </row>
    <row r="13" customFormat="false" ht="23.25" hidden="false" customHeight="true" outlineLevel="0" collapsed="false">
      <c r="A13" s="447" t="s">
        <v>656</v>
      </c>
      <c r="B13" s="447"/>
      <c r="C13" s="447"/>
      <c r="D13" s="447"/>
      <c r="E13" s="447"/>
      <c r="F13" s="447"/>
    </row>
  </sheetData>
  <mergeCells count="2">
    <mergeCell ref="E2:F2"/>
    <mergeCell ref="A13:F1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sheetPr filterMode="false">
    <pageSetUpPr fitToPage="false"/>
  </sheetPr>
  <dimension ref="A1:F50"/>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2" activeCellId="0" sqref="A2"/>
    </sheetView>
  </sheetViews>
  <sheetFormatPr defaultRowHeight="12"/>
  <cols>
    <col collapsed="false" hidden="false" max="1" min="1" style="0" width="24"/>
    <col collapsed="false" hidden="false" max="6" min="2" style="0" width="11.6632653061225"/>
    <col collapsed="false" hidden="false" max="1025" min="7" style="0" width="8.8265306122449"/>
  </cols>
  <sheetData>
    <row r="1" customFormat="false" ht="12" hidden="false" customHeight="false" outlineLevel="0" collapsed="false">
      <c r="A1" s="7" t="s">
        <v>46</v>
      </c>
      <c r="B1" s="7"/>
      <c r="C1" s="7"/>
      <c r="D1" s="7"/>
      <c r="E1" s="7"/>
      <c r="F1" s="7"/>
    </row>
    <row r="2" customFormat="false" ht="13" hidden="false" customHeight="false" outlineLevel="0" collapsed="false">
      <c r="A2" s="610"/>
      <c r="B2" s="611"/>
      <c r="C2" s="611"/>
      <c r="D2" s="611"/>
      <c r="E2" s="611"/>
      <c r="F2" s="611"/>
    </row>
    <row r="3" customFormat="false" ht="13.5" hidden="false" customHeight="true" outlineLevel="0" collapsed="false">
      <c r="A3" s="448"/>
      <c r="B3" s="360" t="s">
        <v>528</v>
      </c>
      <c r="C3" s="360"/>
      <c r="D3" s="360" t="s">
        <v>529</v>
      </c>
      <c r="E3" s="360"/>
      <c r="F3" s="13" t="s">
        <v>657</v>
      </c>
    </row>
    <row r="4" customFormat="false" ht="21" hidden="false" customHeight="false" outlineLevel="0" collapsed="false">
      <c r="A4" s="612"/>
      <c r="B4" s="108" t="s">
        <v>658</v>
      </c>
      <c r="C4" s="108" t="s">
        <v>652</v>
      </c>
      <c r="D4" s="108" t="s">
        <v>658</v>
      </c>
      <c r="E4" s="108" t="s">
        <v>653</v>
      </c>
      <c r="F4" s="13"/>
    </row>
    <row r="5" customFormat="false" ht="12" hidden="false" customHeight="false" outlineLevel="0" collapsed="false">
      <c r="A5" s="341" t="s">
        <v>237</v>
      </c>
      <c r="B5" s="342" t="n">
        <v>9933613</v>
      </c>
      <c r="C5" s="613" t="n">
        <v>1864.52183869212</v>
      </c>
      <c r="D5" s="613" t="n">
        <v>3016569</v>
      </c>
      <c r="E5" s="613" t="n">
        <v>9533.22251261744</v>
      </c>
      <c r="F5" s="613" t="n">
        <v>12950182</v>
      </c>
    </row>
    <row r="6" customFormat="false" ht="12" hidden="false" customHeight="false" outlineLevel="0" collapsed="false">
      <c r="A6" s="217" t="s">
        <v>221</v>
      </c>
      <c r="B6" s="343" t="n">
        <v>432069</v>
      </c>
      <c r="C6" s="230" t="n">
        <v>1902.29824329679</v>
      </c>
      <c r="D6" s="230" t="n">
        <v>196665</v>
      </c>
      <c r="E6" s="230" t="n">
        <v>8686.23294024115</v>
      </c>
      <c r="F6" s="230" t="n">
        <v>628734</v>
      </c>
    </row>
    <row r="7" customFormat="false" ht="12" hidden="false" customHeight="false" outlineLevel="0" collapsed="false">
      <c r="A7" s="217" t="s">
        <v>223</v>
      </c>
      <c r="B7" s="343" t="n">
        <v>386007</v>
      </c>
      <c r="C7" s="230" t="n">
        <v>1497.66043299449</v>
      </c>
      <c r="D7" s="230" t="n">
        <v>133128</v>
      </c>
      <c r="E7" s="230" t="n">
        <v>10302.4299644018</v>
      </c>
      <c r="F7" s="230" t="n">
        <v>519135</v>
      </c>
    </row>
    <row r="8" customFormat="false" ht="12" hidden="false" customHeight="false" outlineLevel="0" collapsed="false">
      <c r="A8" s="217" t="s">
        <v>229</v>
      </c>
      <c r="B8" s="343" t="n">
        <v>124428</v>
      </c>
      <c r="C8" s="230" t="n">
        <v>1070.44046799725</v>
      </c>
      <c r="D8" s="230" t="n">
        <v>36425</v>
      </c>
      <c r="E8" s="230" t="n">
        <v>4680.07195168958</v>
      </c>
      <c r="F8" s="230" t="n">
        <v>160853</v>
      </c>
    </row>
    <row r="9" customFormat="false" ht="12" hidden="false" customHeight="false" outlineLevel="0" collapsed="false">
      <c r="A9" s="217" t="s">
        <v>659</v>
      </c>
      <c r="B9" s="343" t="n">
        <v>181924</v>
      </c>
      <c r="C9" s="230" t="n">
        <v>2066.14423622942</v>
      </c>
      <c r="D9" s="230" t="n">
        <v>0</v>
      </c>
      <c r="E9" s="230" t="n">
        <v>0</v>
      </c>
      <c r="F9" s="230" t="n">
        <v>181924</v>
      </c>
    </row>
    <row r="10" customFormat="false" ht="12" hidden="false" customHeight="false" outlineLevel="0" collapsed="false">
      <c r="A10" s="217" t="s">
        <v>233</v>
      </c>
      <c r="B10" s="343" t="n">
        <v>88089</v>
      </c>
      <c r="C10" s="230" t="n">
        <v>1717.80421216849</v>
      </c>
      <c r="D10" s="230" t="n">
        <v>30762</v>
      </c>
      <c r="E10" s="230" t="n">
        <v>6262.62214983713</v>
      </c>
      <c r="F10" s="230" t="n">
        <v>118851</v>
      </c>
    </row>
    <row r="11" customFormat="false" ht="12" hidden="false" customHeight="false" outlineLevel="0" collapsed="false">
      <c r="A11" s="217" t="s">
        <v>660</v>
      </c>
      <c r="B11" s="343" t="n">
        <v>258141</v>
      </c>
      <c r="C11" s="230" t="n">
        <v>1717.84787382711</v>
      </c>
      <c r="D11" s="230" t="n">
        <v>0</v>
      </c>
      <c r="E11" s="230" t="n">
        <v>0</v>
      </c>
      <c r="F11" s="230" t="n">
        <v>258141</v>
      </c>
    </row>
    <row r="12" customFormat="false" ht="12" hidden="false" customHeight="false" outlineLevel="0" collapsed="false">
      <c r="A12" s="217" t="s">
        <v>241</v>
      </c>
      <c r="B12" s="343" t="n">
        <v>302807</v>
      </c>
      <c r="C12" s="230" t="n">
        <v>2043.64581224269</v>
      </c>
      <c r="D12" s="230" t="n">
        <v>181041</v>
      </c>
      <c r="E12" s="230" t="n">
        <v>14200.4078751275</v>
      </c>
      <c r="F12" s="230" t="n">
        <v>483848</v>
      </c>
    </row>
    <row r="13" customFormat="false" ht="12" hidden="false" customHeight="false" outlineLevel="0" collapsed="false">
      <c r="A13" s="217" t="s">
        <v>239</v>
      </c>
      <c r="B13" s="343" t="n">
        <v>225882</v>
      </c>
      <c r="C13" s="230" t="n">
        <v>1844.83828814113</v>
      </c>
      <c r="D13" s="230" t="n">
        <v>80143</v>
      </c>
      <c r="E13" s="230" t="n">
        <v>6252.37946637541</v>
      </c>
      <c r="F13" s="230" t="n">
        <v>306025</v>
      </c>
    </row>
    <row r="14" customFormat="false" ht="12" hidden="false" customHeight="false" outlineLevel="0" collapsed="false">
      <c r="A14" s="217" t="s">
        <v>236</v>
      </c>
      <c r="B14" s="343" t="n">
        <v>136534</v>
      </c>
      <c r="C14" s="230" t="n">
        <v>1289.76006045721</v>
      </c>
      <c r="D14" s="230" t="n">
        <v>26114</v>
      </c>
      <c r="E14" s="230" t="n">
        <v>7362.27798139273</v>
      </c>
      <c r="F14" s="230" t="n">
        <v>162648</v>
      </c>
    </row>
    <row r="15" customFormat="false" ht="12" hidden="false" customHeight="false" outlineLevel="0" collapsed="false">
      <c r="A15" s="217" t="s">
        <v>230</v>
      </c>
      <c r="B15" s="343" t="n">
        <v>221616</v>
      </c>
      <c r="C15" s="230" t="n">
        <v>2186.42462509866</v>
      </c>
      <c r="D15" s="230" t="n">
        <v>135914</v>
      </c>
      <c r="E15" s="230" t="n">
        <v>16170.6127305176</v>
      </c>
      <c r="F15" s="230" t="n">
        <v>357530</v>
      </c>
    </row>
    <row r="16" customFormat="false" ht="12" hidden="false" customHeight="false" outlineLevel="0" collapsed="false">
      <c r="A16" s="217" t="s">
        <v>242</v>
      </c>
      <c r="B16" s="343" t="n">
        <v>84772</v>
      </c>
      <c r="C16" s="230" t="n">
        <v>926.469945355191</v>
      </c>
      <c r="D16" s="230" t="n">
        <v>27675</v>
      </c>
      <c r="E16" s="230" t="n">
        <v>9166.94269625704</v>
      </c>
      <c r="F16" s="230" t="n">
        <v>112447</v>
      </c>
    </row>
    <row r="17" customFormat="false" ht="12" hidden="false" customHeight="false" outlineLevel="0" collapsed="false">
      <c r="A17" s="217" t="s">
        <v>222</v>
      </c>
      <c r="B17" s="343" t="n">
        <v>1150256</v>
      </c>
      <c r="C17" s="230" t="n">
        <v>2359.49948717949</v>
      </c>
      <c r="D17" s="230" t="n">
        <v>369359</v>
      </c>
      <c r="E17" s="230" t="n">
        <v>18629.0916427094</v>
      </c>
      <c r="F17" s="230" t="n">
        <v>1519615</v>
      </c>
    </row>
    <row r="18" customFormat="false" ht="12" hidden="false" customHeight="false" outlineLevel="0" collapsed="false">
      <c r="A18" s="217" t="s">
        <v>661</v>
      </c>
      <c r="B18" s="343" t="n">
        <v>154627</v>
      </c>
      <c r="C18" s="230" t="n">
        <v>5643.32116788321</v>
      </c>
      <c r="D18" s="230" t="n">
        <v>0</v>
      </c>
      <c r="E18" s="230" t="n">
        <v>0</v>
      </c>
      <c r="F18" s="230" t="n">
        <v>154627</v>
      </c>
    </row>
    <row r="19" customFormat="false" ht="12" hidden="false" customHeight="false" outlineLevel="0" collapsed="false">
      <c r="A19" s="217" t="s">
        <v>231</v>
      </c>
      <c r="B19" s="343" t="n">
        <v>173206</v>
      </c>
      <c r="C19" s="230" t="n">
        <v>1102.24004072801</v>
      </c>
      <c r="D19" s="230" t="n">
        <v>95419</v>
      </c>
      <c r="E19" s="230" t="n">
        <v>5875.91600468009</v>
      </c>
      <c r="F19" s="230" t="n">
        <v>268625</v>
      </c>
    </row>
    <row r="20" customFormat="false" ht="12" hidden="false" customHeight="false" outlineLevel="0" collapsed="false">
      <c r="A20" s="217" t="s">
        <v>227</v>
      </c>
      <c r="B20" s="343" t="n">
        <v>624347</v>
      </c>
      <c r="C20" s="230" t="n">
        <v>1701.63527840615</v>
      </c>
      <c r="D20" s="230" t="n">
        <v>192839</v>
      </c>
      <c r="E20" s="230" t="n">
        <v>6411.510456495</v>
      </c>
      <c r="F20" s="230" t="n">
        <v>817186</v>
      </c>
    </row>
    <row r="21" customFormat="false" ht="12" hidden="false" customHeight="false" outlineLevel="0" collapsed="false">
      <c r="A21" s="217" t="s">
        <v>662</v>
      </c>
      <c r="B21" s="343" t="n">
        <v>1605995</v>
      </c>
      <c r="C21" s="230" t="n">
        <v>2692.13812756684</v>
      </c>
      <c r="D21" s="230" t="n">
        <v>0</v>
      </c>
      <c r="E21" s="230" t="n">
        <v>0</v>
      </c>
      <c r="F21" s="230" t="n">
        <v>1605995</v>
      </c>
    </row>
    <row r="22" customFormat="false" ht="12" hidden="false" customHeight="false" outlineLevel="0" collapsed="false">
      <c r="A22" s="217" t="s">
        <v>246</v>
      </c>
      <c r="B22" s="343" t="n">
        <v>536991</v>
      </c>
      <c r="C22" s="230" t="n">
        <v>2305.17707662589</v>
      </c>
      <c r="D22" s="230" t="n">
        <v>184841</v>
      </c>
      <c r="E22" s="230" t="n">
        <v>13655.5112293144</v>
      </c>
      <c r="F22" s="230" t="n">
        <v>721832</v>
      </c>
    </row>
    <row r="23" customFormat="false" ht="12" hidden="false" customHeight="false" outlineLevel="0" collapsed="false">
      <c r="A23" s="217" t="s">
        <v>663</v>
      </c>
      <c r="B23" s="343" t="n">
        <v>232008</v>
      </c>
      <c r="C23" s="230" t="n">
        <v>2888.90549122152</v>
      </c>
      <c r="D23" s="230" t="n">
        <v>0</v>
      </c>
      <c r="E23" s="230" t="n">
        <v>0</v>
      </c>
      <c r="F23" s="230" t="n">
        <v>232008</v>
      </c>
    </row>
    <row r="24" customFormat="false" ht="12" hidden="false" customHeight="false" outlineLevel="0" collapsed="false">
      <c r="A24" s="217" t="s">
        <v>228</v>
      </c>
      <c r="B24" s="343" t="n">
        <v>107675</v>
      </c>
      <c r="C24" s="230" t="n">
        <v>1271.25147579693</v>
      </c>
      <c r="D24" s="230" t="n">
        <v>145546</v>
      </c>
      <c r="E24" s="230" t="n">
        <v>21136.5088585536</v>
      </c>
      <c r="F24" s="230" t="n">
        <v>253221</v>
      </c>
    </row>
    <row r="25" customFormat="false" ht="12" hidden="false" customHeight="false" outlineLevel="0" collapsed="false">
      <c r="A25" s="217" t="s">
        <v>225</v>
      </c>
      <c r="B25" s="343" t="n">
        <v>134142</v>
      </c>
      <c r="C25" s="230" t="n">
        <v>1421.74880763116</v>
      </c>
      <c r="D25" s="230" t="n">
        <v>60096</v>
      </c>
      <c r="E25" s="230" t="n">
        <v>10123.9892183288</v>
      </c>
      <c r="F25" s="230" t="n">
        <v>194238</v>
      </c>
    </row>
    <row r="26" customFormat="false" ht="12" hidden="false" customHeight="false" outlineLevel="0" collapsed="false">
      <c r="A26" s="217" t="s">
        <v>244</v>
      </c>
      <c r="B26" s="343" t="n">
        <v>155585</v>
      </c>
      <c r="C26" s="230" t="n">
        <v>1136.32047911189</v>
      </c>
      <c r="D26" s="230" t="n">
        <v>108088</v>
      </c>
      <c r="E26" s="230" t="n">
        <v>8232.76715667606</v>
      </c>
      <c r="F26" s="230" t="n">
        <v>263673</v>
      </c>
    </row>
    <row r="27" customFormat="false" ht="12" hidden="false" customHeight="false" outlineLevel="0" collapsed="false">
      <c r="A27" s="217" t="s">
        <v>238</v>
      </c>
      <c r="B27" s="343" t="n">
        <v>534737</v>
      </c>
      <c r="C27" s="230" t="n">
        <v>1583.32691795221</v>
      </c>
      <c r="D27" s="230" t="n">
        <v>191408</v>
      </c>
      <c r="E27" s="230" t="n">
        <v>5179.90907122754</v>
      </c>
      <c r="F27" s="230" t="n">
        <v>726145</v>
      </c>
    </row>
    <row r="28" customFormat="false" ht="12" hidden="false" customHeight="false" outlineLevel="0" collapsed="false">
      <c r="A28" s="217" t="s">
        <v>252</v>
      </c>
      <c r="B28" s="343" t="n">
        <v>23136</v>
      </c>
      <c r="C28" s="230" t="n">
        <v>1072.60083449235</v>
      </c>
      <c r="D28" s="230" t="n">
        <v>13404</v>
      </c>
      <c r="E28" s="230" t="n">
        <v>15231.8181818182</v>
      </c>
      <c r="F28" s="230" t="n">
        <v>36540</v>
      </c>
    </row>
    <row r="29" customFormat="false" ht="12" hidden="false" customHeight="false" outlineLevel="0" collapsed="false">
      <c r="A29" s="217" t="s">
        <v>226</v>
      </c>
      <c r="B29" s="343" t="n">
        <v>200239</v>
      </c>
      <c r="C29" s="230" t="n">
        <v>1355.25549915398</v>
      </c>
      <c r="D29" s="230" t="n">
        <v>54158</v>
      </c>
      <c r="E29" s="230" t="n">
        <v>7342.46203904555</v>
      </c>
      <c r="F29" s="230" t="n">
        <v>254397</v>
      </c>
    </row>
    <row r="30" customFormat="false" ht="12" hidden="false" customHeight="false" outlineLevel="0" collapsed="false">
      <c r="A30" s="217" t="s">
        <v>232</v>
      </c>
      <c r="B30" s="343" t="n">
        <v>139901</v>
      </c>
      <c r="C30" s="230" t="n">
        <v>804.491086831512</v>
      </c>
      <c r="D30" s="230" t="n">
        <v>143181</v>
      </c>
      <c r="E30" s="230" t="n">
        <v>11407.0267686424</v>
      </c>
      <c r="F30" s="230" t="n">
        <v>283082</v>
      </c>
    </row>
    <row r="31" customFormat="false" ht="12" hidden="false" customHeight="false" outlineLevel="0" collapsed="false">
      <c r="A31" s="217" t="s">
        <v>664</v>
      </c>
      <c r="B31" s="343" t="n">
        <v>193842</v>
      </c>
      <c r="C31" s="230" t="n">
        <v>1702.30965135681</v>
      </c>
      <c r="D31" s="230" t="n">
        <v>0</v>
      </c>
      <c r="E31" s="230" t="n">
        <v>0</v>
      </c>
      <c r="F31" s="230" t="n">
        <v>193842</v>
      </c>
    </row>
    <row r="32" customFormat="false" ht="12" hidden="false" customHeight="false" outlineLevel="0" collapsed="false">
      <c r="A32" s="217" t="s">
        <v>251</v>
      </c>
      <c r="B32" s="343" t="n">
        <v>12079</v>
      </c>
      <c r="C32" s="230" t="n">
        <v>520.646551724138</v>
      </c>
      <c r="D32" s="230" t="n">
        <v>16130</v>
      </c>
      <c r="E32" s="230" t="n">
        <v>9180.42117245305</v>
      </c>
      <c r="F32" s="230" t="n">
        <v>28209</v>
      </c>
    </row>
    <row r="33" customFormat="false" ht="12" hidden="false" customHeight="false" outlineLevel="0" collapsed="false">
      <c r="A33" s="217" t="s">
        <v>234</v>
      </c>
      <c r="B33" s="343" t="n">
        <v>120467</v>
      </c>
      <c r="C33" s="230" t="n">
        <v>1067.49667700487</v>
      </c>
      <c r="D33" s="230" t="n">
        <v>59347</v>
      </c>
      <c r="E33" s="230" t="n">
        <v>7361.32473331679</v>
      </c>
      <c r="F33" s="230" t="n">
        <v>179814</v>
      </c>
    </row>
    <row r="34" customFormat="false" ht="12" hidden="false" customHeight="false" outlineLevel="0" collapsed="false">
      <c r="A34" s="217" t="s">
        <v>243</v>
      </c>
      <c r="B34" s="343" t="n">
        <v>774975</v>
      </c>
      <c r="C34" s="230" t="n">
        <v>2461.41019533111</v>
      </c>
      <c r="D34" s="230" t="n">
        <v>206722</v>
      </c>
      <c r="E34" s="230" t="n">
        <v>8153.74906322723</v>
      </c>
      <c r="F34" s="230" t="n">
        <v>981697</v>
      </c>
    </row>
    <row r="35" customFormat="false" ht="12" hidden="false" customHeight="false" outlineLevel="0" collapsed="false">
      <c r="A35" s="217" t="s">
        <v>240</v>
      </c>
      <c r="B35" s="343" t="n">
        <v>139843</v>
      </c>
      <c r="C35" s="230" t="n">
        <v>1532.35809774271</v>
      </c>
      <c r="D35" s="230" t="n">
        <v>37389</v>
      </c>
      <c r="E35" s="230" t="n">
        <v>6764.79102587299</v>
      </c>
      <c r="F35" s="230" t="n">
        <v>177232</v>
      </c>
    </row>
    <row r="36" customFormat="false" ht="12" hidden="false" customHeight="false" outlineLevel="0" collapsed="false">
      <c r="A36" s="217" t="s">
        <v>249</v>
      </c>
      <c r="B36" s="343" t="n">
        <v>110170</v>
      </c>
      <c r="C36" s="230" t="n">
        <v>1226.70081282708</v>
      </c>
      <c r="D36" s="230" t="n">
        <v>142062</v>
      </c>
      <c r="E36" s="230" t="n">
        <v>13345.4203851574</v>
      </c>
      <c r="F36" s="230" t="n">
        <v>252232</v>
      </c>
    </row>
    <row r="37" customFormat="false" ht="12" hidden="false" customHeight="false" outlineLevel="0" collapsed="false">
      <c r="A37" s="217" t="s">
        <v>224</v>
      </c>
      <c r="B37" s="343" t="n">
        <v>367123</v>
      </c>
      <c r="C37" s="230" t="n">
        <v>2084.26819575338</v>
      </c>
      <c r="D37" s="230" t="n">
        <v>148713</v>
      </c>
      <c r="E37" s="230" t="n">
        <v>11530.821121191</v>
      </c>
      <c r="F37" s="230" t="n">
        <v>515836</v>
      </c>
    </row>
    <row r="38" customFormat="false" ht="12" hidden="false" customHeight="false" outlineLevel="0" collapsed="false">
      <c r="A38" s="217" t="s">
        <v>665</v>
      </c>
      <c r="B38" s="343" t="n">
        <v>0</v>
      </c>
      <c r="C38" s="230" t="n">
        <v>0</v>
      </c>
      <c r="D38" s="230" t="n">
        <v>0</v>
      </c>
      <c r="E38" s="230" t="n">
        <v>0</v>
      </c>
      <c r="F38" s="230" t="n">
        <v>0</v>
      </c>
    </row>
    <row r="39" customFormat="false" ht="12" hidden="false" customHeight="false" outlineLevel="0" collapsed="false">
      <c r="A39" s="217" t="s">
        <v>666</v>
      </c>
      <c r="B39" s="343" t="n">
        <v>0</v>
      </c>
      <c r="C39" s="230" t="n">
        <v>0</v>
      </c>
      <c r="D39" s="230" t="n">
        <v>0</v>
      </c>
      <c r="E39" s="230" t="n">
        <v>0</v>
      </c>
      <c r="F39" s="230" t="n">
        <v>0</v>
      </c>
    </row>
    <row r="40" customFormat="false" ht="12" hidden="false" customHeight="false" outlineLevel="0" collapsed="false">
      <c r="A40" s="217" t="s">
        <v>667</v>
      </c>
      <c r="B40" s="343" t="n">
        <v>0</v>
      </c>
      <c r="C40" s="230" t="n">
        <v>0</v>
      </c>
      <c r="D40" s="230" t="n">
        <v>0</v>
      </c>
      <c r="E40" s="230" t="n">
        <v>0</v>
      </c>
      <c r="F40" s="230" t="n">
        <v>0</v>
      </c>
    </row>
    <row r="41" customFormat="false" ht="12" hidden="false" customHeight="false" outlineLevel="0" collapsed="false">
      <c r="A41" s="217" t="s">
        <v>668</v>
      </c>
      <c r="B41" s="343" t="n">
        <v>0</v>
      </c>
      <c r="C41" s="230" t="n">
        <v>0</v>
      </c>
      <c r="D41" s="230" t="n">
        <v>0</v>
      </c>
      <c r="E41" s="230" t="n">
        <v>0</v>
      </c>
      <c r="F41" s="230" t="n">
        <v>0</v>
      </c>
    </row>
    <row r="42" customFormat="false" ht="12" hidden="false" customHeight="false" outlineLevel="0" collapsed="false">
      <c r="A42" s="217" t="s">
        <v>669</v>
      </c>
      <c r="B42" s="343" t="n">
        <v>0</v>
      </c>
      <c r="C42" s="230" t="n">
        <v>0</v>
      </c>
      <c r="D42" s="230" t="n">
        <v>0</v>
      </c>
      <c r="E42" s="230" t="n">
        <v>0</v>
      </c>
      <c r="F42" s="230" t="n">
        <v>0</v>
      </c>
    </row>
    <row r="43" customFormat="false" ht="12" hidden="false" customHeight="false" outlineLevel="0" collapsed="false">
      <c r="A43" s="217" t="s">
        <v>670</v>
      </c>
      <c r="B43" s="343" t="n">
        <v>0</v>
      </c>
      <c r="C43" s="230" t="n">
        <v>0</v>
      </c>
      <c r="D43" s="230" t="n">
        <v>0</v>
      </c>
      <c r="E43" s="230" t="n">
        <v>0</v>
      </c>
      <c r="F43" s="230" t="n">
        <v>0</v>
      </c>
    </row>
    <row r="44" customFormat="false" ht="12" hidden="false" customHeight="false" outlineLevel="0" collapsed="false">
      <c r="A44" s="217" t="s">
        <v>671</v>
      </c>
      <c r="B44" s="343" t="n">
        <v>0</v>
      </c>
      <c r="C44" s="230" t="n">
        <v>0</v>
      </c>
      <c r="D44" s="230" t="n">
        <v>0</v>
      </c>
      <c r="E44" s="230" t="n">
        <v>0</v>
      </c>
      <c r="F44" s="230" t="n">
        <v>0</v>
      </c>
    </row>
    <row r="45" customFormat="false" ht="12" hidden="false" customHeight="false" outlineLevel="0" collapsed="false">
      <c r="A45" s="217" t="s">
        <v>672</v>
      </c>
      <c r="B45" s="343" t="n">
        <v>0</v>
      </c>
      <c r="C45" s="230" t="n">
        <v>0</v>
      </c>
      <c r="D45" s="230" t="n">
        <v>0</v>
      </c>
      <c r="E45" s="230" t="n">
        <v>0</v>
      </c>
      <c r="F45" s="230" t="n">
        <v>0</v>
      </c>
    </row>
    <row r="46" customFormat="false" ht="13" hidden="false" customHeight="false" outlineLevel="0" collapsed="false">
      <c r="A46" s="231" t="s">
        <v>673</v>
      </c>
      <c r="B46" s="344" t="n">
        <v>0</v>
      </c>
      <c r="C46" s="243" t="n">
        <v>0</v>
      </c>
      <c r="D46" s="243" t="n">
        <v>0</v>
      </c>
      <c r="E46" s="243" t="n">
        <v>0</v>
      </c>
      <c r="F46" s="243" t="n">
        <v>0</v>
      </c>
    </row>
    <row r="47" customFormat="false" ht="13" hidden="false" customHeight="false" outlineLevel="0" collapsed="false">
      <c r="A47" s="340"/>
      <c r="B47" s="251"/>
      <c r="C47" s="251"/>
      <c r="D47" s="251"/>
      <c r="E47" s="251"/>
      <c r="F47" s="251"/>
    </row>
    <row r="48" customFormat="false" ht="12" hidden="false" customHeight="false" outlineLevel="0" collapsed="false">
      <c r="A48" s="62" t="s">
        <v>674</v>
      </c>
      <c r="B48" s="611"/>
      <c r="C48" s="611"/>
      <c r="D48" s="611"/>
      <c r="E48" s="611"/>
      <c r="F48" s="611"/>
    </row>
    <row r="49" customFormat="false" ht="12" hidden="false" customHeight="false" outlineLevel="0" collapsed="false">
      <c r="A49" s="62"/>
      <c r="B49" s="611"/>
      <c r="C49" s="611"/>
      <c r="D49" s="611"/>
      <c r="E49" s="611"/>
      <c r="F49" s="611"/>
    </row>
    <row r="50" customFormat="false" ht="23.25" hidden="false" customHeight="true" outlineLevel="0" collapsed="false">
      <c r="A50" s="447" t="s">
        <v>656</v>
      </c>
      <c r="B50" s="447"/>
      <c r="C50" s="447"/>
      <c r="D50" s="447"/>
      <c r="E50" s="447"/>
      <c r="F50" s="447"/>
    </row>
  </sheetData>
  <mergeCells count="4">
    <mergeCell ref="B3:C3"/>
    <mergeCell ref="D3:E3"/>
    <mergeCell ref="F3:F4"/>
    <mergeCell ref="A50:F5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7.xml><?xml version="1.0" encoding="utf-8"?>
<worksheet xmlns="http://schemas.openxmlformats.org/spreadsheetml/2006/main" xmlns:r="http://schemas.openxmlformats.org/officeDocument/2006/relationships">
  <sheetPr filterMode="false">
    <pageSetUpPr fitToPage="false"/>
  </sheetPr>
  <dimension ref="A1:H17"/>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7.6632653061224"/>
    <col collapsed="false" hidden="false" max="4" min="2" style="0" width="9.33163265306122"/>
    <col collapsed="false" hidden="false" max="8" min="5" style="0" width="9.50510204081633"/>
    <col collapsed="false" hidden="false" max="1025" min="9" style="0" width="8.8265306122449"/>
  </cols>
  <sheetData>
    <row r="1" customFormat="false" ht="12" hidden="false" customHeight="false" outlineLevel="0" collapsed="false">
      <c r="A1" s="7" t="s">
        <v>675</v>
      </c>
      <c r="B1" s="7"/>
      <c r="C1" s="7"/>
      <c r="D1" s="7"/>
      <c r="E1" s="7"/>
      <c r="F1" s="7"/>
      <c r="G1" s="103"/>
      <c r="H1" s="1"/>
    </row>
    <row r="2" customFormat="false" ht="15" hidden="false" customHeight="false" outlineLevel="0" collapsed="false">
      <c r="A2" s="614"/>
      <c r="B2" s="1"/>
      <c r="C2" s="1"/>
      <c r="D2" s="1"/>
      <c r="E2" s="1"/>
      <c r="F2" s="1"/>
      <c r="G2" s="1"/>
      <c r="H2" s="1"/>
    </row>
    <row r="3" customFormat="false" ht="13" hidden="false" customHeight="false" outlineLevel="0" collapsed="false">
      <c r="A3" s="615"/>
      <c r="B3" s="279" t="s">
        <v>153</v>
      </c>
      <c r="C3" s="279"/>
      <c r="D3" s="279"/>
      <c r="E3" s="279"/>
      <c r="F3" s="279"/>
      <c r="G3" s="279"/>
      <c r="H3" s="279"/>
    </row>
    <row r="4" customFormat="false" ht="13" hidden="false" customHeight="false" outlineLevel="0" collapsed="false">
      <c r="A4" s="107"/>
      <c r="B4" s="616" t="s">
        <v>676</v>
      </c>
      <c r="C4" s="429" t="s">
        <v>190</v>
      </c>
      <c r="D4" s="429" t="s">
        <v>100</v>
      </c>
      <c r="E4" s="429" t="s">
        <v>101</v>
      </c>
      <c r="F4" s="429" t="s">
        <v>102</v>
      </c>
      <c r="G4" s="429" t="s">
        <v>103</v>
      </c>
      <c r="H4" s="617" t="s">
        <v>104</v>
      </c>
    </row>
    <row r="5" customFormat="false" ht="20" hidden="false" customHeight="false" outlineLevel="0" collapsed="false">
      <c r="A5" s="618" t="s">
        <v>677</v>
      </c>
      <c r="B5" s="547" t="n">
        <v>675000</v>
      </c>
      <c r="C5" s="548" t="n">
        <v>737328</v>
      </c>
      <c r="D5" s="548" t="n">
        <v>841026</v>
      </c>
      <c r="E5" s="548" t="n">
        <v>969723.02775</v>
      </c>
      <c r="F5" s="548" t="n">
        <v>1021141.89222</v>
      </c>
      <c r="G5" s="548" t="n">
        <v>1025525</v>
      </c>
      <c r="H5" s="590" t="n">
        <v>1069643</v>
      </c>
    </row>
    <row r="6" customFormat="false" ht="12" hidden="false" customHeight="false" outlineLevel="0" collapsed="false">
      <c r="A6" s="619" t="s">
        <v>678</v>
      </c>
      <c r="B6" s="547" t="n">
        <v>410955</v>
      </c>
      <c r="C6" s="548" t="n">
        <v>429290</v>
      </c>
      <c r="D6" s="548" t="n">
        <v>544814</v>
      </c>
      <c r="E6" s="548" t="n">
        <v>574928.846</v>
      </c>
      <c r="F6" s="548" t="n">
        <v>651084.83171</v>
      </c>
      <c r="G6" s="548" t="n">
        <v>601299</v>
      </c>
      <c r="H6" s="590" t="n">
        <v>642755</v>
      </c>
    </row>
    <row r="7" customFormat="false" ht="12" hidden="false" customHeight="false" outlineLevel="0" collapsed="false">
      <c r="A7" s="620" t="s">
        <v>679</v>
      </c>
      <c r="B7" s="547" t="n">
        <v>145942</v>
      </c>
      <c r="C7" s="548" t="n">
        <v>174095</v>
      </c>
      <c r="D7" s="548" t="n">
        <v>230477</v>
      </c>
      <c r="E7" s="548" t="n">
        <v>330251.18175</v>
      </c>
      <c r="F7" s="548" t="n">
        <v>300705.06051</v>
      </c>
      <c r="G7" s="548" t="n">
        <v>242232</v>
      </c>
      <c r="H7" s="590" t="n">
        <v>235963</v>
      </c>
    </row>
    <row r="8" customFormat="false" ht="12" hidden="false" customHeight="false" outlineLevel="0" collapsed="false">
      <c r="A8" s="620" t="s">
        <v>680</v>
      </c>
      <c r="B8" s="547" t="n">
        <v>2067</v>
      </c>
      <c r="C8" s="548" t="n">
        <v>2302</v>
      </c>
      <c r="D8" s="548" t="n">
        <v>2700</v>
      </c>
      <c r="E8" s="548" t="n">
        <v>3006</v>
      </c>
      <c r="F8" s="548" t="n">
        <v>2883</v>
      </c>
      <c r="G8" s="548" t="n">
        <v>2838</v>
      </c>
      <c r="H8" s="590" t="n">
        <v>0</v>
      </c>
    </row>
    <row r="9" customFormat="false" ht="12" hidden="false" customHeight="false" outlineLevel="0" collapsed="false">
      <c r="A9" s="621" t="s">
        <v>681</v>
      </c>
      <c r="B9" s="547" t="n">
        <v>116036</v>
      </c>
      <c r="C9" s="548" t="n">
        <v>131641</v>
      </c>
      <c r="D9" s="548" t="n">
        <v>63035</v>
      </c>
      <c r="E9" s="525" t="n">
        <v>61537</v>
      </c>
      <c r="F9" s="525" t="n">
        <v>66469</v>
      </c>
      <c r="G9" s="525" t="n">
        <v>179156</v>
      </c>
      <c r="H9" s="526" t="n">
        <v>190925</v>
      </c>
    </row>
    <row r="10" customFormat="false" ht="12" hidden="false" customHeight="false" outlineLevel="0" collapsed="false">
      <c r="A10" s="283" t="s">
        <v>682</v>
      </c>
      <c r="B10" s="547" t="n">
        <v>48119</v>
      </c>
      <c r="C10" s="548" t="n">
        <v>41942</v>
      </c>
      <c r="D10" s="548" t="n">
        <v>69848</v>
      </c>
      <c r="E10" s="548" t="n">
        <v>46243.96477</v>
      </c>
      <c r="F10" s="548" t="n">
        <v>33839.08438</v>
      </c>
      <c r="G10" s="548" t="n">
        <v>41701</v>
      </c>
      <c r="H10" s="590" t="n">
        <v>42061</v>
      </c>
    </row>
    <row r="11" customFormat="false" ht="12" hidden="false" customHeight="false" outlineLevel="0" collapsed="false">
      <c r="A11" s="283" t="s">
        <v>683</v>
      </c>
      <c r="B11" s="547" t="n">
        <v>68732</v>
      </c>
      <c r="C11" s="548" t="n">
        <v>67522</v>
      </c>
      <c r="D11" s="548" t="n">
        <v>61854</v>
      </c>
      <c r="E11" s="548" t="n">
        <v>64608.87238</v>
      </c>
      <c r="F11" s="548" t="n">
        <v>69224.69033</v>
      </c>
      <c r="G11" s="548" t="n">
        <v>72343</v>
      </c>
      <c r="H11" s="590" t="n">
        <v>16282</v>
      </c>
    </row>
    <row r="12" customFormat="false" ht="13" hidden="false" customHeight="false" outlineLevel="0" collapsed="false">
      <c r="A12" s="235" t="s">
        <v>684</v>
      </c>
      <c r="B12" s="552" t="n">
        <v>791851</v>
      </c>
      <c r="C12" s="553" t="n">
        <v>846792</v>
      </c>
      <c r="D12" s="553" t="n">
        <v>972728</v>
      </c>
      <c r="E12" s="553" t="n">
        <v>1080575.8649</v>
      </c>
      <c r="F12" s="553" t="n">
        <v>1124205.66693</v>
      </c>
      <c r="G12" s="553" t="n">
        <v>1139569</v>
      </c>
      <c r="H12" s="554" t="n">
        <v>1127986</v>
      </c>
    </row>
    <row r="13" customFormat="false" ht="13" hidden="false" customHeight="false" outlineLevel="0" collapsed="false">
      <c r="A13" s="107"/>
      <c r="B13" s="289"/>
      <c r="C13" s="290"/>
      <c r="D13" s="290"/>
      <c r="E13" s="290"/>
      <c r="F13" s="290"/>
      <c r="G13" s="290"/>
      <c r="H13" s="291"/>
    </row>
    <row r="14" customFormat="false" ht="23.25" hidden="false" customHeight="true" outlineLevel="0" collapsed="false">
      <c r="A14" s="622" t="s">
        <v>685</v>
      </c>
      <c r="B14" s="622"/>
      <c r="C14" s="622"/>
      <c r="D14" s="622"/>
      <c r="E14" s="622"/>
      <c r="F14" s="622"/>
      <c r="G14" s="622"/>
      <c r="H14" s="622"/>
    </row>
    <row r="15" customFormat="false" ht="23.25" hidden="false" customHeight="true" outlineLevel="0" collapsed="false">
      <c r="A15" s="447" t="s">
        <v>686</v>
      </c>
      <c r="B15" s="447"/>
      <c r="C15" s="447"/>
      <c r="D15" s="447"/>
      <c r="E15" s="447"/>
      <c r="F15" s="447"/>
      <c r="G15" s="447"/>
      <c r="H15" s="447"/>
    </row>
    <row r="16" customFormat="false" ht="23.25" hidden="false" customHeight="true" outlineLevel="0" collapsed="false">
      <c r="A16" s="447" t="s">
        <v>687</v>
      </c>
      <c r="B16" s="447"/>
      <c r="C16" s="447"/>
      <c r="D16" s="447"/>
      <c r="E16" s="447"/>
      <c r="F16" s="447"/>
      <c r="G16" s="447"/>
      <c r="H16" s="447"/>
    </row>
    <row r="17" customFormat="false" ht="36" hidden="false" customHeight="true" outlineLevel="0" collapsed="false">
      <c r="A17" s="447" t="s">
        <v>688</v>
      </c>
      <c r="B17" s="447"/>
      <c r="C17" s="447"/>
      <c r="D17" s="447"/>
      <c r="E17" s="447"/>
      <c r="F17" s="447"/>
      <c r="G17" s="447"/>
      <c r="H17" s="447"/>
    </row>
  </sheetData>
  <mergeCells count="5">
    <mergeCell ref="B3:H3"/>
    <mergeCell ref="A14:H14"/>
    <mergeCell ref="A15:H15"/>
    <mergeCell ref="A16:H16"/>
    <mergeCell ref="A17:H1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8.xml><?xml version="1.0" encoding="utf-8"?>
<worksheet xmlns="http://schemas.openxmlformats.org/spreadsheetml/2006/main" xmlns:r="http://schemas.openxmlformats.org/officeDocument/2006/relationships">
  <sheetPr filterMode="false">
    <pageSetUpPr fitToPage="false"/>
  </sheetPr>
  <dimension ref="A1:I13"/>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6.8265306122449"/>
    <col collapsed="false" hidden="false" max="2" min="2" style="0" width="12.6632653061224"/>
    <col collapsed="false" hidden="false" max="3" min="3" style="0" width="9.50510204081633"/>
    <col collapsed="false" hidden="false" max="4" min="4" style="0" width="10.1581632653061"/>
    <col collapsed="false" hidden="false" max="9" min="5" style="0" width="9.50510204081633"/>
    <col collapsed="false" hidden="false" max="1025" min="10" style="0" width="8.8265306122449"/>
  </cols>
  <sheetData>
    <row r="1" customFormat="false" ht="12" hidden="false" customHeight="false" outlineLevel="0" collapsed="false">
      <c r="A1" s="7" t="s">
        <v>689</v>
      </c>
      <c r="B1" s="7"/>
      <c r="C1" s="7"/>
      <c r="D1" s="7"/>
      <c r="E1" s="7"/>
      <c r="F1" s="7"/>
      <c r="G1" s="103"/>
      <c r="H1" s="103"/>
      <c r="I1" s="103"/>
    </row>
    <row r="2" customFormat="false" ht="13" hidden="false" customHeight="false" outlineLevel="0" collapsed="false">
      <c r="A2" s="585"/>
      <c r="B2" s="615"/>
      <c r="D2" s="623"/>
      <c r="E2" s="623"/>
      <c r="F2" s="623"/>
      <c r="G2" s="623"/>
      <c r="H2" s="623"/>
      <c r="I2" s="623" t="s">
        <v>566</v>
      </c>
    </row>
    <row r="3" customFormat="false" ht="13" hidden="false" customHeight="false" outlineLevel="0" collapsed="false">
      <c r="A3" s="624"/>
      <c r="B3" s="625"/>
      <c r="C3" s="616" t="s">
        <v>676</v>
      </c>
      <c r="D3" s="429" t="s">
        <v>190</v>
      </c>
      <c r="E3" s="429" t="s">
        <v>100</v>
      </c>
      <c r="F3" s="429" t="s">
        <v>101</v>
      </c>
      <c r="G3" s="429" t="s">
        <v>102</v>
      </c>
      <c r="H3" s="429" t="s">
        <v>103</v>
      </c>
      <c r="I3" s="617" t="s">
        <v>104</v>
      </c>
    </row>
    <row r="4" customFormat="false" ht="13.5" hidden="false" customHeight="true" outlineLevel="0" collapsed="false">
      <c r="A4" s="626" t="s">
        <v>690</v>
      </c>
      <c r="B4" s="626"/>
      <c r="C4" s="524" t="n">
        <v>932948</v>
      </c>
      <c r="D4" s="525" t="n">
        <v>1006237</v>
      </c>
      <c r="E4" s="525" t="n">
        <v>1140065</v>
      </c>
      <c r="F4" s="525" t="n">
        <v>1234224.32444</v>
      </c>
      <c r="G4" s="525" t="n">
        <v>1206508.97156</v>
      </c>
      <c r="H4" s="525" t="n">
        <v>1135927</v>
      </c>
      <c r="I4" s="526" t="n">
        <v>1157698</v>
      </c>
    </row>
    <row r="5" customFormat="false" ht="13.5" hidden="false" customHeight="true" outlineLevel="0" collapsed="false">
      <c r="A5" s="626" t="s">
        <v>691</v>
      </c>
      <c r="B5" s="627" t="s">
        <v>692</v>
      </c>
      <c r="C5" s="524" t="n">
        <v>236844</v>
      </c>
      <c r="D5" s="525" t="n">
        <v>247052</v>
      </c>
      <c r="E5" s="548" t="n">
        <v>273280</v>
      </c>
      <c r="F5" s="548" t="n">
        <v>276179.47944</v>
      </c>
      <c r="G5" s="548" t="n">
        <v>262811.43378</v>
      </c>
      <c r="H5" s="548" t="n">
        <v>258219</v>
      </c>
      <c r="I5" s="590" t="n">
        <v>266780</v>
      </c>
    </row>
    <row r="6" customFormat="false" ht="13" hidden="false" customHeight="false" outlineLevel="0" collapsed="false">
      <c r="A6" s="626"/>
      <c r="B6" s="627" t="s">
        <v>693</v>
      </c>
      <c r="C6" s="524" t="n">
        <v>696104</v>
      </c>
      <c r="D6" s="525" t="n">
        <v>759185</v>
      </c>
      <c r="E6" s="548" t="n">
        <v>866785</v>
      </c>
      <c r="F6" s="548" t="n">
        <v>958044.845</v>
      </c>
      <c r="G6" s="548" t="n">
        <v>943697.53778</v>
      </c>
      <c r="H6" s="548" t="n">
        <v>877708</v>
      </c>
      <c r="I6" s="590" t="n">
        <v>890918</v>
      </c>
    </row>
    <row r="7" customFormat="false" ht="12.75" hidden="false" customHeight="true" outlineLevel="0" collapsed="false">
      <c r="A7" s="458" t="s">
        <v>694</v>
      </c>
      <c r="B7" s="458"/>
      <c r="C7" s="524" t="n">
        <v>1341760</v>
      </c>
      <c r="D7" s="525" t="n">
        <v>-1031663</v>
      </c>
      <c r="E7" s="525" t="n">
        <v>3882044</v>
      </c>
      <c r="F7" s="525" t="n">
        <v>1538331.45517</v>
      </c>
      <c r="G7" s="525" t="n">
        <v>516366.90636</v>
      </c>
      <c r="H7" s="525" t="n">
        <v>3040095</v>
      </c>
      <c r="I7" s="526" t="n">
        <v>2063964</v>
      </c>
    </row>
    <row r="8" customFormat="false" ht="13.5" hidden="false" customHeight="true" outlineLevel="0" collapsed="false">
      <c r="A8" s="485" t="s">
        <v>695</v>
      </c>
      <c r="B8" s="485"/>
      <c r="C8" s="524" t="n">
        <v>2274708</v>
      </c>
      <c r="D8" s="525" t="n">
        <v>-25426</v>
      </c>
      <c r="E8" s="548" t="n">
        <v>5022109</v>
      </c>
      <c r="F8" s="548" t="n">
        <v>2772555.77961</v>
      </c>
      <c r="G8" s="548" t="n">
        <v>1722875.87792</v>
      </c>
      <c r="H8" s="548" t="n">
        <v>4176022</v>
      </c>
      <c r="I8" s="590" t="n">
        <v>3221662</v>
      </c>
    </row>
    <row r="9" customFormat="false" ht="13" hidden="false" customHeight="false" outlineLevel="0" collapsed="false">
      <c r="A9" s="463"/>
      <c r="B9" s="463"/>
      <c r="C9" s="628"/>
      <c r="D9" s="317"/>
      <c r="E9" s="440"/>
      <c r="F9" s="440"/>
      <c r="G9" s="440"/>
      <c r="H9" s="440"/>
      <c r="I9" s="441"/>
    </row>
    <row r="10" customFormat="false" ht="12" hidden="false" customHeight="false" outlineLevel="0" collapsed="false">
      <c r="A10" s="629"/>
      <c r="B10" s="630"/>
      <c r="C10" s="630"/>
      <c r="D10" s="630"/>
      <c r="E10" s="630"/>
      <c r="F10" s="630"/>
      <c r="G10" s="630"/>
      <c r="H10" s="630"/>
      <c r="I10" s="630"/>
    </row>
    <row r="11" customFormat="false" ht="36" hidden="false" customHeight="true" outlineLevel="0" collapsed="false">
      <c r="A11" s="631" t="s">
        <v>696</v>
      </c>
      <c r="B11" s="631"/>
      <c r="C11" s="631"/>
      <c r="D11" s="631"/>
      <c r="E11" s="631"/>
      <c r="F11" s="631"/>
      <c r="G11" s="631"/>
      <c r="H11" s="631"/>
      <c r="I11" s="631"/>
    </row>
    <row r="12" customFormat="false" ht="23.25" hidden="false" customHeight="true" outlineLevel="0" collapsed="false">
      <c r="A12" s="631" t="s">
        <v>697</v>
      </c>
      <c r="B12" s="631"/>
      <c r="C12" s="631"/>
      <c r="D12" s="631"/>
      <c r="E12" s="631"/>
      <c r="F12" s="631"/>
      <c r="G12" s="631"/>
      <c r="H12" s="631"/>
      <c r="I12" s="631"/>
    </row>
    <row r="13" customFormat="false" ht="12" hidden="false" customHeight="false" outlineLevel="0" collapsed="false">
      <c r="A13" s="632" t="s">
        <v>698</v>
      </c>
      <c r="B13" s="633"/>
      <c r="C13" s="1"/>
      <c r="D13" s="1"/>
      <c r="E13" s="1"/>
      <c r="F13" s="1"/>
      <c r="G13" s="1"/>
      <c r="H13" s="1"/>
      <c r="I13" s="1"/>
    </row>
  </sheetData>
  <mergeCells count="7">
    <mergeCell ref="A4:B4"/>
    <mergeCell ref="A5:A6"/>
    <mergeCell ref="A7:B7"/>
    <mergeCell ref="A8:B8"/>
    <mergeCell ref="A9:B9"/>
    <mergeCell ref="A11:I11"/>
    <mergeCell ref="A12:I1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9.xml><?xml version="1.0" encoding="utf-8"?>
<worksheet xmlns="http://schemas.openxmlformats.org/spreadsheetml/2006/main" xmlns:r="http://schemas.openxmlformats.org/officeDocument/2006/relationships">
  <sheetPr filterMode="false">
    <pageSetUpPr fitToPage="false"/>
  </sheetPr>
  <dimension ref="A1:I42"/>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101" width="17.5051020408163"/>
    <col collapsed="false" hidden="false" max="7" min="2" style="101" width="11.6632653061225"/>
    <col collapsed="false" hidden="false" max="1025" min="8" style="101" width="8.8265306122449"/>
  </cols>
  <sheetData>
    <row r="1" customFormat="false" ht="12" hidden="false" customHeight="false" outlineLevel="0" collapsed="false">
      <c r="A1" s="5" t="s">
        <v>51</v>
      </c>
      <c r="B1" s="602"/>
      <c r="C1" s="602"/>
      <c r="D1" s="602"/>
      <c r="E1" s="602"/>
      <c r="F1" s="602"/>
      <c r="G1" s="602"/>
      <c r="I1" s="0"/>
    </row>
    <row r="2" customFormat="false" ht="16" hidden="false" customHeight="false" outlineLevel="0" collapsed="false">
      <c r="A2" s="138"/>
      <c r="B2" s="602"/>
      <c r="C2" s="602"/>
      <c r="D2" s="602"/>
      <c r="E2" s="602"/>
      <c r="F2" s="602"/>
      <c r="G2" s="602"/>
      <c r="I2" s="0"/>
    </row>
    <row r="3" customFormat="false" ht="30.75" hidden="false" customHeight="true" outlineLevel="0" collapsed="false">
      <c r="A3" s="634"/>
      <c r="B3" s="634" t="s">
        <v>699</v>
      </c>
      <c r="C3" s="634" t="s">
        <v>700</v>
      </c>
      <c r="D3" s="13" t="s">
        <v>701</v>
      </c>
      <c r="E3" s="360" t="s">
        <v>702</v>
      </c>
      <c r="F3" s="360"/>
      <c r="G3" s="13" t="s">
        <v>703</v>
      </c>
      <c r="I3" s="0"/>
    </row>
    <row r="4" customFormat="false" ht="12" hidden="false" customHeight="true" outlineLevel="0" collapsed="false">
      <c r="A4" s="449"/>
      <c r="B4" s="634"/>
      <c r="C4" s="634"/>
      <c r="D4" s="13"/>
      <c r="E4" s="13" t="s">
        <v>704</v>
      </c>
      <c r="F4" s="13" t="s">
        <v>705</v>
      </c>
      <c r="G4" s="13"/>
      <c r="I4" s="0"/>
    </row>
    <row r="5" customFormat="false" ht="12" hidden="false" customHeight="false" outlineLevel="0" collapsed="false">
      <c r="A5" s="449"/>
      <c r="B5" s="634"/>
      <c r="C5" s="634"/>
      <c r="D5" s="13"/>
      <c r="E5" s="13"/>
      <c r="F5" s="13"/>
      <c r="G5" s="13"/>
      <c r="I5" s="0"/>
    </row>
    <row r="6" customFormat="false" ht="41" hidden="false" customHeight="false" outlineLevel="0" collapsed="false">
      <c r="A6" s="418"/>
      <c r="B6" s="419"/>
      <c r="C6" s="419" t="s">
        <v>706</v>
      </c>
      <c r="D6" s="575" t="s">
        <v>707</v>
      </c>
      <c r="E6" s="575" t="s">
        <v>708</v>
      </c>
      <c r="F6" s="575" t="s">
        <v>708</v>
      </c>
      <c r="G6" s="575" t="s">
        <v>709</v>
      </c>
      <c r="I6" s="0"/>
    </row>
    <row r="7" customFormat="false" ht="12" hidden="false" customHeight="false" outlineLevel="0" collapsed="false">
      <c r="A7" s="396" t="s">
        <v>237</v>
      </c>
      <c r="B7" s="374" t="n">
        <v>5327700</v>
      </c>
      <c r="C7" s="374" t="n">
        <v>77907.340875</v>
      </c>
      <c r="D7" s="397" t="n">
        <v>68.3850833588087</v>
      </c>
      <c r="E7" s="635" t="n">
        <v>81.6011224355726</v>
      </c>
      <c r="F7" s="635" t="n">
        <v>18.3988775644274</v>
      </c>
      <c r="G7" s="636" t="n">
        <v>0.15</v>
      </c>
      <c r="I7" s="637"/>
    </row>
    <row r="8" customFormat="false" ht="12" hidden="false" customHeight="false" outlineLevel="0" collapsed="false">
      <c r="A8" s="376" t="s">
        <v>221</v>
      </c>
      <c r="B8" s="230" t="n">
        <v>227130</v>
      </c>
      <c r="C8" s="230" t="n">
        <v>185.706284</v>
      </c>
      <c r="D8" s="96" t="n">
        <v>1223.06038927579</v>
      </c>
      <c r="E8" s="638" t="n">
        <v>99.2273147536653</v>
      </c>
      <c r="F8" s="638" t="n">
        <v>0.772685246334698</v>
      </c>
      <c r="G8" s="352" t="n">
        <v>0.082</v>
      </c>
      <c r="I8" s="637"/>
    </row>
    <row r="9" customFormat="false" ht="12" hidden="false" customHeight="false" outlineLevel="0" collapsed="false">
      <c r="A9" s="376" t="s">
        <v>223</v>
      </c>
      <c r="B9" s="230" t="n">
        <v>257740</v>
      </c>
      <c r="C9" s="230" t="n">
        <v>6312.608836</v>
      </c>
      <c r="D9" s="96" t="n">
        <v>40.829395056152</v>
      </c>
      <c r="E9" s="638" t="n">
        <v>44.7819508031349</v>
      </c>
      <c r="F9" s="638" t="n">
        <v>55.2180491968651</v>
      </c>
      <c r="G9" s="352" t="n">
        <v>0.017</v>
      </c>
      <c r="I9" s="637"/>
    </row>
    <row r="10" customFormat="false" ht="12" hidden="false" customHeight="false" outlineLevel="0" collapsed="false">
      <c r="A10" s="376" t="s">
        <v>229</v>
      </c>
      <c r="B10" s="230" t="n">
        <v>116240</v>
      </c>
      <c r="C10" s="230" t="n">
        <v>2181.785475</v>
      </c>
      <c r="D10" s="96" t="n">
        <v>53.2774653291704</v>
      </c>
      <c r="E10" s="638" t="n">
        <v>69.9002064693737</v>
      </c>
      <c r="F10" s="638" t="n">
        <v>30.0997935306263</v>
      </c>
      <c r="G10" s="352" t="n">
        <v>0.021</v>
      </c>
      <c r="I10" s="637"/>
    </row>
    <row r="11" customFormat="false" ht="12" hidden="false" customHeight="false" outlineLevel="0" collapsed="false">
      <c r="A11" s="376" t="s">
        <v>250</v>
      </c>
      <c r="B11" s="230" t="n">
        <v>88050</v>
      </c>
      <c r="C11" s="230" t="n">
        <v>6908.698803</v>
      </c>
      <c r="D11" s="96" t="n">
        <v>12.7448022429007</v>
      </c>
      <c r="E11" s="638" t="n">
        <v>48.0954003407155</v>
      </c>
      <c r="F11" s="638" t="n">
        <v>51.9045996592845</v>
      </c>
      <c r="G11" s="352" t="n">
        <v>0.082</v>
      </c>
      <c r="I11" s="637"/>
    </row>
    <row r="12" customFormat="false" ht="12" hidden="false" customHeight="false" outlineLevel="0" collapsed="false">
      <c r="A12" s="376" t="s">
        <v>233</v>
      </c>
      <c r="B12" s="230" t="n">
        <v>51280</v>
      </c>
      <c r="C12" s="230" t="n">
        <v>158.637601</v>
      </c>
      <c r="D12" s="96" t="n">
        <v>323.252492957202</v>
      </c>
      <c r="E12" s="638" t="n">
        <v>87.5273010920437</v>
      </c>
      <c r="F12" s="638" t="n">
        <v>12.4726989079563</v>
      </c>
      <c r="G12" s="352" t="n">
        <v>0.219</v>
      </c>
      <c r="I12" s="637"/>
    </row>
    <row r="13" customFormat="false" ht="12" hidden="false" customHeight="false" outlineLevel="0" collapsed="false">
      <c r="A13" s="376" t="s">
        <v>245</v>
      </c>
      <c r="B13" s="230" t="n">
        <v>150270</v>
      </c>
      <c r="C13" s="230" t="n">
        <v>6426.195342</v>
      </c>
      <c r="D13" s="96" t="n">
        <v>23.3839763659024</v>
      </c>
      <c r="E13" s="638" t="n">
        <v>54.4000798562587</v>
      </c>
      <c r="F13" s="638" t="n">
        <v>45.5999201437413</v>
      </c>
      <c r="G13" s="352" t="n">
        <v>0.067</v>
      </c>
      <c r="I13" s="637"/>
    </row>
    <row r="14" customFormat="false" ht="12" hidden="false" customHeight="false" outlineLevel="0" collapsed="false">
      <c r="A14" s="376" t="s">
        <v>241</v>
      </c>
      <c r="B14" s="230" t="n">
        <v>148170</v>
      </c>
      <c r="C14" s="230" t="n">
        <v>59.776831</v>
      </c>
      <c r="D14" s="96" t="n">
        <v>2478.71955607684</v>
      </c>
      <c r="E14" s="638" t="n">
        <v>100</v>
      </c>
      <c r="F14" s="638" t="n">
        <v>0</v>
      </c>
      <c r="G14" s="352" t="n">
        <v>0.307</v>
      </c>
      <c r="I14" s="637"/>
    </row>
    <row r="15" customFormat="false" ht="12" hidden="false" customHeight="false" outlineLevel="0" collapsed="false">
      <c r="A15" s="376" t="s">
        <v>239</v>
      </c>
      <c r="B15" s="230" t="n">
        <v>122440</v>
      </c>
      <c r="C15" s="230" t="n">
        <v>1262.12245</v>
      </c>
      <c r="D15" s="96" t="n">
        <v>97.0111893659763</v>
      </c>
      <c r="E15" s="638" t="n">
        <v>67.7842208428618</v>
      </c>
      <c r="F15" s="638" t="n">
        <v>32.2157791571382</v>
      </c>
      <c r="G15" s="352" t="n">
        <v>0.208</v>
      </c>
      <c r="I15" s="637"/>
    </row>
    <row r="16" customFormat="false" ht="12" hidden="false" customHeight="false" outlineLevel="0" collapsed="false">
      <c r="A16" s="376" t="s">
        <v>236</v>
      </c>
      <c r="B16" s="230" t="n">
        <v>105860</v>
      </c>
      <c r="C16" s="230" t="n">
        <v>174.488847</v>
      </c>
      <c r="D16" s="96" t="n">
        <v>606.686340245001</v>
      </c>
      <c r="E16" s="638" t="n">
        <v>95.0991876062724</v>
      </c>
      <c r="F16" s="638" t="n">
        <v>4.90081239372756</v>
      </c>
      <c r="G16" s="352" t="n">
        <v>0.024</v>
      </c>
      <c r="I16" s="637"/>
    </row>
    <row r="17" customFormat="false" ht="12" hidden="false" customHeight="false" outlineLevel="0" collapsed="false">
      <c r="A17" s="376" t="s">
        <v>230</v>
      </c>
      <c r="B17" s="230" t="n">
        <v>101360</v>
      </c>
      <c r="C17" s="230" t="n">
        <v>679.180228</v>
      </c>
      <c r="D17" s="96" t="n">
        <v>149.23873785089</v>
      </c>
      <c r="E17" s="638" t="n">
        <v>68.2202052091555</v>
      </c>
      <c r="F17" s="638" t="n">
        <v>31.7797947908445</v>
      </c>
      <c r="G17" s="352" t="n">
        <v>0.025</v>
      </c>
      <c r="I17" s="637"/>
    </row>
    <row r="18" customFormat="false" ht="12" hidden="false" customHeight="false" outlineLevel="0" collapsed="false">
      <c r="A18" s="376" t="s">
        <v>242</v>
      </c>
      <c r="B18" s="230" t="n">
        <v>91500</v>
      </c>
      <c r="C18" s="230" t="n">
        <v>174.241237</v>
      </c>
      <c r="D18" s="96" t="n">
        <v>525.134012908781</v>
      </c>
      <c r="E18" s="638" t="n">
        <v>96.2371584699454</v>
      </c>
      <c r="F18" s="638" t="n">
        <v>3.76284153005464</v>
      </c>
      <c r="G18" s="352" t="n">
        <v>0.058</v>
      </c>
      <c r="I18" s="637"/>
    </row>
    <row r="19" customFormat="false" ht="12" hidden="false" customHeight="false" outlineLevel="0" collapsed="false">
      <c r="A19" s="376" t="s">
        <v>222</v>
      </c>
      <c r="B19" s="230" t="n">
        <v>487500</v>
      </c>
      <c r="C19" s="230" t="n">
        <v>263.289558</v>
      </c>
      <c r="D19" s="96" t="n">
        <v>1851.57361994584</v>
      </c>
      <c r="E19" s="638" t="n">
        <v>99.0808205128205</v>
      </c>
      <c r="F19" s="638" t="n">
        <v>0.919179487179487</v>
      </c>
      <c r="G19" s="352" t="n">
        <v>0.098</v>
      </c>
      <c r="I19" s="637"/>
    </row>
    <row r="20" customFormat="false" ht="12" hidden="false" customHeight="false" outlineLevel="0" collapsed="false">
      <c r="A20" s="376" t="s">
        <v>253</v>
      </c>
      <c r="B20" s="230" t="n">
        <v>27400</v>
      </c>
      <c r="C20" s="230" t="n">
        <v>3058.987996</v>
      </c>
      <c r="D20" s="96" t="n">
        <v>8.95721069707656</v>
      </c>
      <c r="E20" s="638" t="n">
        <v>29.2043795620438</v>
      </c>
      <c r="F20" s="638" t="n">
        <v>70.7956204379562</v>
      </c>
      <c r="G20" s="352" t="n">
        <v>0</v>
      </c>
      <c r="I20" s="637"/>
    </row>
    <row r="21" customFormat="false" ht="12" hidden="false" customHeight="false" outlineLevel="0" collapsed="false">
      <c r="A21" s="376" t="s">
        <v>231</v>
      </c>
      <c r="B21" s="230" t="n">
        <v>157140</v>
      </c>
      <c r="C21" s="230" t="n">
        <v>297.363493</v>
      </c>
      <c r="D21" s="96" t="n">
        <v>528.444155718873</v>
      </c>
      <c r="E21" s="638" t="n">
        <v>91.622756777396</v>
      </c>
      <c r="F21" s="638" t="n">
        <v>8.37724322260405</v>
      </c>
      <c r="G21" s="352" t="n">
        <v>0.091</v>
      </c>
      <c r="I21" s="637"/>
    </row>
    <row r="22" customFormat="false" ht="12" hidden="false" customHeight="false" outlineLevel="0" collapsed="false">
      <c r="A22" s="376" t="s">
        <v>227</v>
      </c>
      <c r="B22" s="230" t="n">
        <v>366910</v>
      </c>
      <c r="C22" s="230" t="n">
        <v>1324.859685</v>
      </c>
      <c r="D22" s="96" t="n">
        <v>276.942535239119</v>
      </c>
      <c r="E22" s="638" t="n">
        <v>81.2087432885449</v>
      </c>
      <c r="F22" s="638" t="n">
        <v>18.7912567114551</v>
      </c>
      <c r="G22" s="352" t="n">
        <v>0.128</v>
      </c>
      <c r="I22" s="637"/>
    </row>
    <row r="23" customFormat="false" ht="12" hidden="false" customHeight="false" outlineLevel="0" collapsed="false">
      <c r="A23" s="376" t="s">
        <v>247</v>
      </c>
      <c r="B23" s="230" t="n">
        <v>596550</v>
      </c>
      <c r="C23" s="230" t="n">
        <v>174.675579</v>
      </c>
      <c r="D23" s="96" t="n">
        <v>3415.18833608675</v>
      </c>
      <c r="E23" s="638" t="n">
        <v>99.7044673539519</v>
      </c>
      <c r="F23" s="638" t="n">
        <v>0.29553264604811</v>
      </c>
      <c r="G23" s="352" t="n">
        <v>0.416</v>
      </c>
      <c r="I23" s="637"/>
    </row>
    <row r="24" customFormat="false" ht="12" hidden="false" customHeight="false" outlineLevel="0" collapsed="false">
      <c r="A24" s="376" t="s">
        <v>246</v>
      </c>
      <c r="B24" s="230" t="n">
        <v>232950</v>
      </c>
      <c r="C24" s="230" t="n">
        <v>25656.216912</v>
      </c>
      <c r="D24" s="96" t="n">
        <v>9.07967066224187</v>
      </c>
      <c r="E24" s="638" t="n">
        <v>51.350075123417</v>
      </c>
      <c r="F24" s="638" t="n">
        <v>48.649924876583</v>
      </c>
      <c r="G24" s="352" t="n">
        <v>0.058</v>
      </c>
      <c r="I24" s="637"/>
    </row>
    <row r="25" customFormat="false" ht="12" hidden="false" customHeight="false" outlineLevel="0" collapsed="false">
      <c r="A25" s="376" t="s">
        <v>248</v>
      </c>
      <c r="B25" s="230" t="n">
        <v>80310</v>
      </c>
      <c r="C25" s="230" t="n">
        <v>160.430822</v>
      </c>
      <c r="D25" s="96" t="n">
        <v>500.589593687926</v>
      </c>
      <c r="E25" s="638" t="n">
        <v>98.2853940978707</v>
      </c>
      <c r="F25" s="638" t="n">
        <v>1.71460590212925</v>
      </c>
      <c r="G25" s="352" t="n">
        <v>0.4</v>
      </c>
      <c r="I25" s="637"/>
    </row>
    <row r="26" customFormat="false" ht="12" hidden="false" customHeight="false" outlineLevel="0" collapsed="false">
      <c r="A26" s="376" t="s">
        <v>228</v>
      </c>
      <c r="B26" s="230" t="n">
        <v>84700</v>
      </c>
      <c r="C26" s="230" t="n">
        <v>353.685547</v>
      </c>
      <c r="D26" s="96" t="n">
        <v>239.478261745312</v>
      </c>
      <c r="E26" s="638" t="n">
        <v>81.0779220779221</v>
      </c>
      <c r="F26" s="638" t="n">
        <v>18.9220779220779</v>
      </c>
      <c r="G26" s="352" t="n">
        <v>0.027</v>
      </c>
      <c r="I26" s="637"/>
    </row>
    <row r="27" customFormat="false" ht="12" hidden="false" customHeight="false" outlineLevel="0" collapsed="false">
      <c r="A27" s="376" t="s">
        <v>225</v>
      </c>
      <c r="B27" s="230" t="n">
        <v>94350</v>
      </c>
      <c r="C27" s="230" t="n">
        <v>2237.564445</v>
      </c>
      <c r="D27" s="96" t="n">
        <v>42.1663832792981</v>
      </c>
      <c r="E27" s="638" t="n">
        <v>53.5029146793853</v>
      </c>
      <c r="F27" s="638" t="n">
        <v>46.4970853206147</v>
      </c>
      <c r="G27" s="352" t="n">
        <v>0</v>
      </c>
      <c r="I27" s="637"/>
    </row>
    <row r="28" customFormat="false" ht="12" hidden="false" customHeight="false" outlineLevel="0" collapsed="false">
      <c r="A28" s="376" t="s">
        <v>244</v>
      </c>
      <c r="B28" s="230" t="n">
        <v>136920</v>
      </c>
      <c r="C28" s="230" t="n">
        <v>885.339632</v>
      </c>
      <c r="D28" s="96" t="n">
        <v>154.652514189041</v>
      </c>
      <c r="E28" s="638" t="n">
        <v>88.7795793163891</v>
      </c>
      <c r="F28" s="638" t="n">
        <v>11.2204206836109</v>
      </c>
      <c r="G28" s="352" t="n">
        <v>0.257</v>
      </c>
      <c r="I28" s="637"/>
    </row>
    <row r="29" customFormat="false" ht="12" hidden="false" customHeight="false" outlineLevel="0" collapsed="false">
      <c r="A29" s="376" t="s">
        <v>238</v>
      </c>
      <c r="B29" s="230" t="n">
        <v>337730</v>
      </c>
      <c r="C29" s="230" t="n">
        <v>469.912601</v>
      </c>
      <c r="D29" s="96" t="n">
        <v>718.708115682133</v>
      </c>
      <c r="E29" s="638" t="n">
        <v>91.1817132028544</v>
      </c>
      <c r="F29" s="638" t="n">
        <v>8.81828679714565</v>
      </c>
      <c r="G29" s="352" t="n">
        <v>0.239</v>
      </c>
      <c r="I29" s="637"/>
    </row>
    <row r="30" customFormat="false" ht="12" hidden="false" customHeight="false" outlineLevel="0" collapsed="false">
      <c r="A30" s="376" t="s">
        <v>252</v>
      </c>
      <c r="B30" s="230" t="n">
        <v>21570</v>
      </c>
      <c r="C30" s="230" t="n">
        <v>988.766771</v>
      </c>
      <c r="D30" s="96" t="n">
        <v>21.8150534915175</v>
      </c>
      <c r="E30" s="638" t="n">
        <v>31.9471488178025</v>
      </c>
      <c r="F30" s="638" t="n">
        <v>68.0528511821975</v>
      </c>
      <c r="G30" s="352" t="n">
        <v>0</v>
      </c>
      <c r="I30" s="637"/>
    </row>
    <row r="31" customFormat="false" ht="12" hidden="false" customHeight="false" outlineLevel="0" collapsed="false">
      <c r="A31" s="376" t="s">
        <v>226</v>
      </c>
      <c r="B31" s="230" t="n">
        <v>147750</v>
      </c>
      <c r="C31" s="230" t="n">
        <v>5285.575044</v>
      </c>
      <c r="D31" s="96" t="n">
        <v>27.9534390809039</v>
      </c>
      <c r="E31" s="638" t="n">
        <v>53.7739424703892</v>
      </c>
      <c r="F31" s="638" t="n">
        <v>46.2260575296108</v>
      </c>
      <c r="G31" s="352" t="n">
        <v>0.034</v>
      </c>
      <c r="I31" s="637"/>
    </row>
    <row r="32" customFormat="false" ht="12" hidden="false" customHeight="false" outlineLevel="0" collapsed="false">
      <c r="A32" s="376" t="s">
        <v>232</v>
      </c>
      <c r="B32" s="230" t="n">
        <v>173900</v>
      </c>
      <c r="C32" s="230" t="n">
        <v>261.487682</v>
      </c>
      <c r="D32" s="96" t="n">
        <v>665.040887088517</v>
      </c>
      <c r="E32" s="638" t="n">
        <v>93.8706152961472</v>
      </c>
      <c r="F32" s="638" t="n">
        <v>6.12938470385279</v>
      </c>
      <c r="G32" s="352" t="n">
        <v>0.224</v>
      </c>
      <c r="I32" s="637"/>
    </row>
    <row r="33" customFormat="false" ht="12" hidden="false" customHeight="false" outlineLevel="0" collapsed="false">
      <c r="A33" s="376" t="s">
        <v>235</v>
      </c>
      <c r="B33" s="230" t="n">
        <v>113870</v>
      </c>
      <c r="C33" s="230" t="n">
        <v>4731.735161</v>
      </c>
      <c r="D33" s="96" t="n">
        <v>24.065167665879</v>
      </c>
      <c r="E33" s="638" t="n">
        <v>50.8579959603056</v>
      </c>
      <c r="F33" s="638" t="n">
        <v>49.1420040396944</v>
      </c>
      <c r="G33" s="352" t="n">
        <v>0.038</v>
      </c>
      <c r="I33" s="637"/>
    </row>
    <row r="34" customFormat="false" ht="12" hidden="false" customHeight="false" outlineLevel="0" collapsed="false">
      <c r="A34" s="376" t="s">
        <v>251</v>
      </c>
      <c r="B34" s="230" t="n">
        <v>23200</v>
      </c>
      <c r="C34" s="230" t="n">
        <v>1466.641834</v>
      </c>
      <c r="D34" s="96" t="n">
        <v>15.8184496461049</v>
      </c>
      <c r="E34" s="638" t="n">
        <v>31.3620689655172</v>
      </c>
      <c r="F34" s="638" t="n">
        <v>68.6379310344828</v>
      </c>
      <c r="G34" s="352" t="n">
        <v>0</v>
      </c>
      <c r="I34" s="637"/>
    </row>
    <row r="35" customFormat="false" ht="12" hidden="false" customHeight="false" outlineLevel="0" collapsed="false">
      <c r="A35" s="376" t="s">
        <v>234</v>
      </c>
      <c r="B35" s="230" t="n">
        <v>112850</v>
      </c>
      <c r="C35" s="230" t="n">
        <v>1221.98158</v>
      </c>
      <c r="D35" s="96" t="n">
        <v>92.3500008895388</v>
      </c>
      <c r="E35" s="638" t="n">
        <v>79.1236154186974</v>
      </c>
      <c r="F35" s="638" t="n">
        <v>20.8763845813026</v>
      </c>
      <c r="G35" s="352" t="n">
        <v>0.116</v>
      </c>
      <c r="I35" s="637"/>
    </row>
    <row r="36" customFormat="false" ht="12" hidden="false" customHeight="false" outlineLevel="0" collapsed="false">
      <c r="A36" s="376" t="s">
        <v>243</v>
      </c>
      <c r="B36" s="230" t="n">
        <v>314850</v>
      </c>
      <c r="C36" s="230" t="n">
        <v>1771.922913</v>
      </c>
      <c r="D36" s="96" t="n">
        <v>177.68831685061</v>
      </c>
      <c r="E36" s="638" t="n">
        <v>88.2239161505479</v>
      </c>
      <c r="F36" s="638" t="n">
        <v>11.7760838494521</v>
      </c>
      <c r="G36" s="352" t="n">
        <v>0.133</v>
      </c>
      <c r="I36" s="637"/>
    </row>
    <row r="37" customFormat="false" ht="12" hidden="false" customHeight="false" outlineLevel="0" collapsed="false">
      <c r="A37" s="376" t="s">
        <v>240</v>
      </c>
      <c r="B37" s="230" t="n">
        <v>91260</v>
      </c>
      <c r="C37" s="230" t="n">
        <v>2186.967539</v>
      </c>
      <c r="D37" s="96" t="n">
        <v>41.729014433259</v>
      </c>
      <c r="E37" s="638" t="n">
        <v>66.5472277010739</v>
      </c>
      <c r="F37" s="638" t="n">
        <v>33.4527722989261</v>
      </c>
      <c r="G37" s="352" t="n">
        <v>0.064</v>
      </c>
      <c r="I37" s="637"/>
    </row>
    <row r="38" customFormat="false" ht="12" hidden="false" customHeight="false" outlineLevel="0" collapsed="false">
      <c r="A38" s="376" t="s">
        <v>249</v>
      </c>
      <c r="B38" s="230" t="n">
        <v>89810</v>
      </c>
      <c r="C38" s="230" t="n">
        <v>158.758157</v>
      </c>
      <c r="D38" s="96" t="n">
        <v>565.703216118842</v>
      </c>
      <c r="E38" s="638" t="n">
        <v>99.3129940986527</v>
      </c>
      <c r="F38" s="638" t="n">
        <v>0.687005901347289</v>
      </c>
      <c r="G38" s="352" t="n">
        <v>0.263</v>
      </c>
      <c r="I38" s="637"/>
    </row>
    <row r="39" customFormat="false" ht="13" hidden="false" customHeight="false" outlineLevel="0" collapsed="false">
      <c r="A39" s="386" t="s">
        <v>224</v>
      </c>
      <c r="B39" s="243" t="n">
        <v>176140</v>
      </c>
      <c r="C39" s="243" t="n">
        <v>427.73599</v>
      </c>
      <c r="D39" s="135" t="n">
        <v>411.796070749155</v>
      </c>
      <c r="E39" s="639" t="n">
        <v>91.221187691609</v>
      </c>
      <c r="F39" s="639" t="n">
        <v>8.77881230839105</v>
      </c>
      <c r="G39" s="640" t="n">
        <v>0.062</v>
      </c>
      <c r="I39" s="637"/>
    </row>
    <row r="40" customFormat="false" ht="13" hidden="false" customHeight="false" outlineLevel="0" collapsed="false">
      <c r="A40" s="406"/>
      <c r="B40" s="339"/>
      <c r="C40" s="339"/>
      <c r="D40" s="641"/>
      <c r="E40" s="641"/>
      <c r="F40" s="641"/>
      <c r="G40" s="641"/>
    </row>
    <row r="41" customFormat="false" ht="12" hidden="false" customHeight="false" outlineLevel="0" collapsed="false">
      <c r="A41" s="642"/>
      <c r="B41" s="0"/>
      <c r="C41" s="0"/>
      <c r="D41" s="0"/>
      <c r="E41" s="0"/>
      <c r="F41" s="0"/>
      <c r="G41" s="0"/>
    </row>
    <row r="42" customFormat="false" ht="23.25" hidden="false" customHeight="true" outlineLevel="0" collapsed="false">
      <c r="A42" s="643" t="s">
        <v>710</v>
      </c>
      <c r="B42" s="643"/>
      <c r="C42" s="643"/>
      <c r="D42" s="643"/>
      <c r="E42" s="643"/>
      <c r="F42" s="643"/>
      <c r="G42" s="643"/>
    </row>
  </sheetData>
  <mergeCells count="8">
    <mergeCell ref="B3:B5"/>
    <mergeCell ref="C3:C5"/>
    <mergeCell ref="D3:D5"/>
    <mergeCell ref="E3:F3"/>
    <mergeCell ref="G3:G5"/>
    <mergeCell ref="E4:E5"/>
    <mergeCell ref="F4:F5"/>
    <mergeCell ref="A42:G4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F2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4" activeCellId="0" sqref="B4"/>
    </sheetView>
  </sheetViews>
  <sheetFormatPr defaultRowHeight="12.75"/>
  <cols>
    <col collapsed="false" hidden="false" max="1" min="1" style="0" width="35.4234693877551"/>
    <col collapsed="false" hidden="false" max="6" min="2" style="0" width="10.7091836734694"/>
    <col collapsed="false" hidden="false" max="1025" min="7" style="0" width="8.6734693877551"/>
  </cols>
  <sheetData>
    <row r="1" s="133" customFormat="true" ht="12.75" hidden="false" customHeight="false" outlineLevel="0" collapsed="false">
      <c r="A1" s="103" t="s">
        <v>158</v>
      </c>
      <c r="B1" s="103"/>
      <c r="C1" s="103"/>
      <c r="D1" s="103"/>
      <c r="E1" s="103"/>
      <c r="F1" s="103"/>
    </row>
    <row r="2" customFormat="false" ht="13.5" hidden="false" customHeight="false" outlineLevel="0" collapsed="false">
      <c r="A2" s="104"/>
      <c r="B2" s="105"/>
      <c r="C2" s="105"/>
      <c r="D2" s="105"/>
      <c r="E2" s="105"/>
      <c r="F2" s="106" t="s">
        <v>153</v>
      </c>
    </row>
    <row r="3" customFormat="false" ht="57" hidden="false" customHeight="false" outlineLevel="0" collapsed="false">
      <c r="A3" s="107"/>
      <c r="B3" s="108" t="s">
        <v>81</v>
      </c>
      <c r="C3" s="108" t="s">
        <v>90</v>
      </c>
      <c r="D3" s="108" t="s">
        <v>129</v>
      </c>
      <c r="E3" s="108" t="s">
        <v>154</v>
      </c>
      <c r="F3" s="108" t="s">
        <v>155</v>
      </c>
    </row>
    <row r="4" customFormat="false" ht="12.75" hidden="false" customHeight="false" outlineLevel="0" collapsed="false">
      <c r="A4" s="109" t="s">
        <v>106</v>
      </c>
      <c r="B4" s="110" t="n">
        <v>4774454</v>
      </c>
      <c r="C4" s="111" t="n">
        <v>179844</v>
      </c>
      <c r="D4" s="111" t="n">
        <v>4594610</v>
      </c>
      <c r="E4" s="112" t="n">
        <v>0.396504834662866</v>
      </c>
      <c r="F4" s="134" t="n">
        <v>8361</v>
      </c>
    </row>
    <row r="5" customFormat="false" ht="12.75" hidden="false" customHeight="false" outlineLevel="0" collapsed="false">
      <c r="A5" s="109" t="s">
        <v>107</v>
      </c>
      <c r="B5" s="94" t="n">
        <v>703107</v>
      </c>
      <c r="C5" s="114" t="n">
        <v>89432</v>
      </c>
      <c r="D5" s="114" t="n">
        <v>613675</v>
      </c>
      <c r="E5" s="115" t="n">
        <v>0.0529588157453482</v>
      </c>
      <c r="F5" s="96" t="n">
        <v>0</v>
      </c>
    </row>
    <row r="6" customFormat="false" ht="12.75" hidden="false" customHeight="false" outlineLevel="0" collapsed="false">
      <c r="A6" s="109" t="s">
        <v>108</v>
      </c>
      <c r="B6" s="94" t="n">
        <v>3785476</v>
      </c>
      <c r="C6" s="114" t="n">
        <v>823859</v>
      </c>
      <c r="D6" s="114" t="n">
        <v>2961617</v>
      </c>
      <c r="E6" s="115" t="n">
        <v>0.255581095875327</v>
      </c>
      <c r="F6" s="96" t="n">
        <v>0</v>
      </c>
    </row>
    <row r="7" customFormat="false" ht="12.75" hidden="false" customHeight="false" outlineLevel="0" collapsed="false">
      <c r="A7" s="109" t="s">
        <v>110</v>
      </c>
      <c r="B7" s="94" t="n">
        <v>1240749</v>
      </c>
      <c r="C7" s="114" t="n">
        <v>219302</v>
      </c>
      <c r="D7" s="114" t="n">
        <v>1021447</v>
      </c>
      <c r="E7" s="115" t="n">
        <v>0.088148651104638</v>
      </c>
      <c r="F7" s="96" t="n">
        <v>507631</v>
      </c>
    </row>
    <row r="8" customFormat="false" ht="12.75" hidden="false" customHeight="false" outlineLevel="0" collapsed="false">
      <c r="A8" s="109" t="s">
        <v>111</v>
      </c>
      <c r="B8" s="94" t="n">
        <v>346675</v>
      </c>
      <c r="C8" s="114" t="n">
        <v>50011</v>
      </c>
      <c r="D8" s="114" t="n">
        <v>296664</v>
      </c>
      <c r="E8" s="115" t="n">
        <v>0.0256014569833837</v>
      </c>
      <c r="F8" s="96" t="n">
        <v>0</v>
      </c>
    </row>
    <row r="9" customFormat="false" ht="12.75" hidden="false" customHeight="false" outlineLevel="0" collapsed="false">
      <c r="A9" s="109" t="s">
        <v>112</v>
      </c>
      <c r="B9" s="94" t="n">
        <v>695844</v>
      </c>
      <c r="C9" s="114" t="n">
        <v>208566</v>
      </c>
      <c r="D9" s="114" t="n">
        <v>487278</v>
      </c>
      <c r="E9" s="115" t="n">
        <v>0.042051029973132</v>
      </c>
      <c r="F9" s="96" t="n">
        <v>0</v>
      </c>
    </row>
    <row r="10" customFormat="false" ht="12.75" hidden="false" customHeight="false" outlineLevel="0" collapsed="false">
      <c r="A10" s="109" t="s">
        <v>113</v>
      </c>
      <c r="B10" s="94" t="n">
        <v>784331</v>
      </c>
      <c r="C10" s="114" t="n">
        <v>128769</v>
      </c>
      <c r="D10" s="114" t="n">
        <v>655562</v>
      </c>
      <c r="E10" s="115" t="n">
        <v>0.0565735726038245</v>
      </c>
      <c r="F10" s="96" t="n">
        <v>0</v>
      </c>
    </row>
    <row r="11" customFormat="false" ht="12.75" hidden="false" customHeight="false" outlineLevel="0" collapsed="false">
      <c r="A11" s="109" t="s">
        <v>114</v>
      </c>
      <c r="B11" s="94" t="n">
        <v>483638</v>
      </c>
      <c r="C11" s="114" t="n">
        <v>201088</v>
      </c>
      <c r="D11" s="114" t="n">
        <v>282550</v>
      </c>
      <c r="E11" s="115" t="n">
        <v>0.0243834495275971</v>
      </c>
      <c r="F11" s="96" t="n">
        <v>0</v>
      </c>
    </row>
    <row r="12" customFormat="false" ht="12.75" hidden="false" customHeight="false" outlineLevel="0" collapsed="false">
      <c r="A12" s="109" t="s">
        <v>115</v>
      </c>
      <c r="B12" s="94" t="n">
        <v>2326819</v>
      </c>
      <c r="C12" s="114" t="n">
        <v>2011115</v>
      </c>
      <c r="D12" s="114" t="n">
        <v>315704</v>
      </c>
      <c r="E12" s="115" t="n">
        <v>0.0272445675089737</v>
      </c>
      <c r="F12" s="96" t="n">
        <v>8965</v>
      </c>
    </row>
    <row r="13" customFormat="false" ht="12.75" hidden="false" customHeight="false" outlineLevel="0" collapsed="false">
      <c r="A13" s="109" t="s">
        <v>116</v>
      </c>
      <c r="B13" s="94" t="n">
        <v>573071</v>
      </c>
      <c r="C13" s="114" t="n">
        <v>210842</v>
      </c>
      <c r="D13" s="114" t="n">
        <v>362229</v>
      </c>
      <c r="E13" s="115" t="n">
        <v>0.0312595736645973</v>
      </c>
      <c r="F13" s="96" t="n">
        <v>0</v>
      </c>
    </row>
    <row r="14" customFormat="false" ht="13.5" hidden="false" customHeight="false" outlineLevel="0" collapsed="false">
      <c r="A14" s="117" t="s">
        <v>117</v>
      </c>
      <c r="B14" s="118" t="n">
        <v>54557</v>
      </c>
      <c r="C14" s="119" t="n">
        <v>58115</v>
      </c>
      <c r="D14" s="119" t="n">
        <v>-3558</v>
      </c>
      <c r="E14" s="120" t="n">
        <v>-0.000307047649687455</v>
      </c>
      <c r="F14" s="135" t="n">
        <v>0</v>
      </c>
    </row>
    <row r="15" customFormat="false" ht="13.5" hidden="false" customHeight="false" outlineLevel="0" collapsed="false">
      <c r="A15" s="122" t="s">
        <v>159</v>
      </c>
      <c r="B15" s="123" t="n">
        <v>15768721</v>
      </c>
      <c r="C15" s="123" t="n">
        <v>4180943</v>
      </c>
      <c r="D15" s="124" t="n">
        <v>11587778</v>
      </c>
      <c r="E15" s="125" t="n">
        <v>1</v>
      </c>
      <c r="F15" s="126" t="n">
        <v>524957</v>
      </c>
    </row>
    <row r="16" customFormat="false" ht="12.75" hidden="false" customHeight="false" outlineLevel="0" collapsed="false">
      <c r="A16" s="90"/>
      <c r="B16" s="136"/>
      <c r="C16" s="137"/>
      <c r="D16" s="136"/>
      <c r="E16" s="137"/>
      <c r="F16" s="137"/>
    </row>
    <row r="17" customFormat="false" ht="12.75" hidden="false" customHeight="false" outlineLevel="0" collapsed="false">
      <c r="A17" s="90" t="s">
        <v>120</v>
      </c>
      <c r="B17" s="94" t="n">
        <v>683665</v>
      </c>
      <c r="C17" s="94" t="n">
        <v>64529</v>
      </c>
      <c r="D17" s="114" t="n">
        <v>619136</v>
      </c>
      <c r="E17" s="127"/>
      <c r="F17" s="127" t="n">
        <v>0</v>
      </c>
    </row>
    <row r="18" customFormat="false" ht="12.75" hidden="false" customHeight="false" outlineLevel="0" collapsed="false">
      <c r="A18" s="90" t="s">
        <v>121</v>
      </c>
      <c r="B18" s="94" t="n">
        <v>595343</v>
      </c>
      <c r="C18" s="94" t="n">
        <v>0</v>
      </c>
      <c r="D18" s="114" t="n">
        <v>595343</v>
      </c>
      <c r="E18" s="127"/>
      <c r="F18" s="127" t="n">
        <v>0</v>
      </c>
    </row>
    <row r="19" customFormat="false" ht="12.75" hidden="false" customHeight="false" outlineLevel="0" collapsed="false">
      <c r="A19" s="90" t="s">
        <v>122</v>
      </c>
      <c r="B19" s="94" t="n">
        <v>0</v>
      </c>
      <c r="C19" s="94" t="n">
        <v>0</v>
      </c>
      <c r="D19" s="114" t="n">
        <v>0</v>
      </c>
      <c r="E19" s="127"/>
      <c r="F19" s="127" t="n">
        <v>0</v>
      </c>
    </row>
    <row r="20" customFormat="false" ht="23.25" hidden="false" customHeight="false" outlineLevel="0" collapsed="false">
      <c r="A20" s="128" t="s">
        <v>123</v>
      </c>
      <c r="B20" s="118" t="n">
        <v>-2811</v>
      </c>
      <c r="C20" s="118" t="n">
        <v>0</v>
      </c>
      <c r="D20" s="119" t="n">
        <v>-2811</v>
      </c>
      <c r="E20" s="129"/>
      <c r="F20" s="129" t="n">
        <v>0</v>
      </c>
    </row>
    <row r="21" customFormat="false" ht="13.5" hidden="false" customHeight="false" outlineLevel="0" collapsed="false">
      <c r="A21" s="122" t="s">
        <v>69</v>
      </c>
      <c r="B21" s="123" t="n">
        <v>17044918</v>
      </c>
      <c r="C21" s="123" t="n">
        <v>4245472</v>
      </c>
      <c r="D21" s="123" t="n">
        <v>12799446</v>
      </c>
      <c r="E21" s="130"/>
      <c r="F21" s="123" t="n">
        <v>524957</v>
      </c>
    </row>
    <row r="22" customFormat="false" ht="13.5" hidden="false" customHeight="false" outlineLevel="0" collapsed="false">
      <c r="A22" s="131"/>
      <c r="B22" s="132"/>
      <c r="C22" s="132"/>
      <c r="D22" s="132"/>
      <c r="E22" s="132"/>
      <c r="F22" s="132"/>
    </row>
    <row r="23" customFormat="false" ht="15" hidden="false" customHeight="false" outlineLevel="0" collapsed="false">
      <c r="A23" s="138"/>
      <c r="B23" s="1"/>
      <c r="C23" s="1"/>
      <c r="D23" s="1"/>
      <c r="E23" s="1"/>
      <c r="F23" s="1"/>
    </row>
    <row r="24" s="133" customFormat="true" ht="12.75" hidden="false" customHeight="false" outlineLevel="0" collapsed="false">
      <c r="A24" s="139" t="s">
        <v>99</v>
      </c>
      <c r="B24" s="103"/>
      <c r="C24" s="103"/>
      <c r="D24" s="103"/>
      <c r="E24" s="103"/>
      <c r="F24" s="103"/>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50.xml><?xml version="1.0" encoding="utf-8"?>
<worksheet xmlns="http://schemas.openxmlformats.org/spreadsheetml/2006/main" xmlns:r="http://schemas.openxmlformats.org/officeDocument/2006/relationships">
  <sheetPr filterMode="false">
    <pageSetUpPr fitToPage="false"/>
  </sheetPr>
  <dimension ref="A1:C37"/>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644" width="17.5051020408163"/>
    <col collapsed="false" hidden="false" max="3" min="2" style="644" width="22.8316326530612"/>
    <col collapsed="false" hidden="false" max="1025" min="4" style="0" width="8.8265306122449"/>
  </cols>
  <sheetData>
    <row r="1" s="101" customFormat="true" ht="12" hidden="false" customHeight="false" outlineLevel="0" collapsed="false">
      <c r="A1" s="103" t="s">
        <v>52</v>
      </c>
      <c r="B1" s="645"/>
      <c r="C1" s="645"/>
    </row>
    <row r="2" customFormat="false" ht="13" hidden="false" customHeight="false" outlineLevel="0" collapsed="false">
      <c r="A2" s="646"/>
      <c r="B2" s="600"/>
      <c r="C2" s="600"/>
    </row>
    <row r="3" customFormat="false" ht="13" hidden="false" customHeight="false" outlineLevel="0" collapsed="false">
      <c r="A3" s="379" t="s">
        <v>457</v>
      </c>
      <c r="B3" s="361" t="s">
        <v>568</v>
      </c>
      <c r="C3" s="282" t="s">
        <v>711</v>
      </c>
    </row>
    <row r="4" customFormat="false" ht="13" hidden="false" customHeight="false" outlineLevel="0" collapsed="false">
      <c r="A4" s="647" t="s">
        <v>221</v>
      </c>
      <c r="B4" s="648" t="s">
        <v>668</v>
      </c>
      <c r="C4" s="648" t="s">
        <v>712</v>
      </c>
    </row>
    <row r="5" customFormat="false" ht="13" hidden="false" customHeight="false" outlineLevel="0" collapsed="false">
      <c r="A5" s="647" t="s">
        <v>223</v>
      </c>
      <c r="B5" s="648" t="s">
        <v>668</v>
      </c>
      <c r="C5" s="648" t="s">
        <v>712</v>
      </c>
    </row>
    <row r="6" customFormat="false" ht="13" hidden="false" customHeight="false" outlineLevel="0" collapsed="false">
      <c r="A6" s="647" t="s">
        <v>229</v>
      </c>
      <c r="B6" s="648" t="s">
        <v>672</v>
      </c>
      <c r="C6" s="648" t="s">
        <v>713</v>
      </c>
    </row>
    <row r="7" customFormat="false" ht="13" hidden="false" customHeight="false" outlineLevel="0" collapsed="false">
      <c r="A7" s="649" t="s">
        <v>714</v>
      </c>
      <c r="B7" s="648" t="s">
        <v>715</v>
      </c>
      <c r="C7" s="648" t="s">
        <v>716</v>
      </c>
    </row>
    <row r="8" customFormat="false" ht="13" hidden="false" customHeight="false" outlineLevel="0" collapsed="false">
      <c r="A8" s="650" t="s">
        <v>233</v>
      </c>
      <c r="B8" s="648" t="s">
        <v>669</v>
      </c>
      <c r="C8" s="648" t="s">
        <v>717</v>
      </c>
    </row>
    <row r="9" customFormat="false" ht="13" hidden="false" customHeight="false" outlineLevel="0" collapsed="false">
      <c r="A9" s="647" t="s">
        <v>245</v>
      </c>
      <c r="B9" s="648" t="s">
        <v>670</v>
      </c>
      <c r="C9" s="648" t="s">
        <v>718</v>
      </c>
    </row>
    <row r="10" customFormat="false" ht="13" hidden="false" customHeight="false" outlineLevel="0" collapsed="false">
      <c r="A10" s="647" t="s">
        <v>241</v>
      </c>
      <c r="B10" s="648" t="s">
        <v>672</v>
      </c>
      <c r="C10" s="648" t="s">
        <v>713</v>
      </c>
    </row>
    <row r="11" customFormat="false" ht="13" hidden="false" customHeight="false" outlineLevel="0" collapsed="false">
      <c r="A11" s="647" t="s">
        <v>239</v>
      </c>
      <c r="B11" s="648" t="s">
        <v>671</v>
      </c>
      <c r="C11" s="648" t="s">
        <v>719</v>
      </c>
    </row>
    <row r="12" customFormat="false" ht="13" hidden="false" customHeight="false" outlineLevel="0" collapsed="false">
      <c r="A12" s="649" t="s">
        <v>236</v>
      </c>
      <c r="B12" s="648" t="s">
        <v>671</v>
      </c>
      <c r="C12" s="648" t="s">
        <v>716</v>
      </c>
    </row>
    <row r="13" customFormat="false" ht="13" hidden="false" customHeight="false" outlineLevel="0" collapsed="false">
      <c r="A13" s="650" t="s">
        <v>230</v>
      </c>
      <c r="B13" s="648" t="s">
        <v>669</v>
      </c>
      <c r="C13" s="648" t="s">
        <v>720</v>
      </c>
    </row>
    <row r="14" customFormat="false" ht="13" hidden="false" customHeight="false" outlineLevel="0" collapsed="false">
      <c r="A14" s="647" t="s">
        <v>242</v>
      </c>
      <c r="B14" s="648" t="s">
        <v>671</v>
      </c>
      <c r="C14" s="648" t="s">
        <v>721</v>
      </c>
    </row>
    <row r="15" customFormat="false" ht="13" hidden="false" customHeight="false" outlineLevel="0" collapsed="false">
      <c r="A15" s="651" t="s">
        <v>222</v>
      </c>
      <c r="B15" s="648" t="s">
        <v>669</v>
      </c>
      <c r="C15" s="648" t="s">
        <v>720</v>
      </c>
    </row>
    <row r="16" customFormat="false" ht="13" hidden="false" customHeight="false" outlineLevel="0" collapsed="false">
      <c r="A16" s="651" t="s">
        <v>253</v>
      </c>
      <c r="B16" s="648" t="s">
        <v>667</v>
      </c>
      <c r="C16" s="648" t="s">
        <v>722</v>
      </c>
    </row>
    <row r="17" customFormat="false" ht="13" hidden="false" customHeight="false" outlineLevel="0" collapsed="false">
      <c r="A17" s="647" t="s">
        <v>231</v>
      </c>
      <c r="B17" s="648" t="s">
        <v>669</v>
      </c>
      <c r="C17" s="648" t="s">
        <v>717</v>
      </c>
    </row>
    <row r="18" customFormat="false" ht="13" hidden="false" customHeight="false" outlineLevel="0" collapsed="false">
      <c r="A18" s="647" t="s">
        <v>227</v>
      </c>
      <c r="B18" s="648" t="s">
        <v>669</v>
      </c>
      <c r="C18" s="648" t="s">
        <v>723</v>
      </c>
    </row>
    <row r="19" customFormat="false" ht="13" hidden="false" customHeight="false" outlineLevel="0" collapsed="false">
      <c r="A19" s="647" t="s">
        <v>247</v>
      </c>
      <c r="B19" s="648" t="s">
        <v>671</v>
      </c>
      <c r="C19" s="648" t="s">
        <v>724</v>
      </c>
    </row>
    <row r="20" customFormat="false" ht="13" hidden="false" customHeight="false" outlineLevel="0" collapsed="false">
      <c r="A20" s="651" t="s">
        <v>246</v>
      </c>
      <c r="B20" s="648" t="s">
        <v>667</v>
      </c>
      <c r="C20" s="648" t="s">
        <v>722</v>
      </c>
    </row>
    <row r="21" customFormat="false" ht="13" hidden="false" customHeight="false" outlineLevel="0" collapsed="false">
      <c r="A21" s="647" t="s">
        <v>248</v>
      </c>
      <c r="B21" s="648" t="s">
        <v>671</v>
      </c>
      <c r="C21" s="648" t="s">
        <v>721</v>
      </c>
    </row>
    <row r="22" customFormat="false" ht="13" hidden="false" customHeight="false" outlineLevel="0" collapsed="false">
      <c r="A22" s="651" t="s">
        <v>228</v>
      </c>
      <c r="B22" s="648" t="s">
        <v>669</v>
      </c>
      <c r="C22" s="648" t="s">
        <v>720</v>
      </c>
    </row>
    <row r="23" customFormat="false" ht="13" hidden="false" customHeight="false" outlineLevel="0" collapsed="false">
      <c r="A23" s="647" t="s">
        <v>225</v>
      </c>
      <c r="B23" s="648" t="s">
        <v>667</v>
      </c>
      <c r="C23" s="648" t="s">
        <v>712</v>
      </c>
    </row>
    <row r="24" customFormat="false" ht="13" hidden="false" customHeight="false" outlineLevel="0" collapsed="false">
      <c r="A24" s="647" t="s">
        <v>244</v>
      </c>
      <c r="B24" s="648" t="s">
        <v>671</v>
      </c>
      <c r="C24" s="648" t="s">
        <v>719</v>
      </c>
    </row>
    <row r="25" customFormat="false" ht="13" hidden="false" customHeight="false" outlineLevel="0" collapsed="false">
      <c r="A25" s="647" t="s">
        <v>238</v>
      </c>
      <c r="B25" s="648" t="s">
        <v>671</v>
      </c>
      <c r="C25" s="648" t="s">
        <v>725</v>
      </c>
    </row>
    <row r="26" customFormat="false" ht="13" hidden="false" customHeight="false" outlineLevel="0" collapsed="false">
      <c r="A26" s="647" t="s">
        <v>252</v>
      </c>
      <c r="B26" s="648" t="s">
        <v>667</v>
      </c>
      <c r="C26" s="648" t="s">
        <v>726</v>
      </c>
    </row>
    <row r="27" customFormat="false" ht="13" hidden="false" customHeight="false" outlineLevel="0" collapsed="false">
      <c r="A27" s="647" t="s">
        <v>226</v>
      </c>
      <c r="B27" s="648" t="s">
        <v>672</v>
      </c>
      <c r="C27" s="648" t="s">
        <v>713</v>
      </c>
    </row>
    <row r="28" customFormat="false" ht="13" hidden="false" customHeight="false" outlineLevel="0" collapsed="false">
      <c r="A28" s="647" t="s">
        <v>232</v>
      </c>
      <c r="B28" s="648" t="s">
        <v>671</v>
      </c>
      <c r="C28" s="648" t="s">
        <v>721</v>
      </c>
    </row>
    <row r="29" customFormat="false" ht="13" hidden="false" customHeight="false" outlineLevel="0" collapsed="false">
      <c r="A29" s="649" t="s">
        <v>235</v>
      </c>
      <c r="B29" s="648" t="s">
        <v>669</v>
      </c>
      <c r="C29" s="648" t="s">
        <v>727</v>
      </c>
    </row>
    <row r="30" customFormat="false" ht="13" hidden="false" customHeight="false" outlineLevel="0" collapsed="false">
      <c r="A30" s="650" t="s">
        <v>251</v>
      </c>
      <c r="B30" s="648" t="s">
        <v>673</v>
      </c>
      <c r="C30" s="648" t="s">
        <v>726</v>
      </c>
    </row>
    <row r="31" customFormat="false" ht="13" hidden="false" customHeight="false" outlineLevel="0" collapsed="false">
      <c r="A31" s="647" t="s">
        <v>234</v>
      </c>
      <c r="B31" s="648" t="s">
        <v>671</v>
      </c>
      <c r="C31" s="648" t="s">
        <v>719</v>
      </c>
    </row>
    <row r="32" customFormat="false" ht="13" hidden="false" customHeight="false" outlineLevel="0" collapsed="false">
      <c r="A32" s="647" t="s">
        <v>243</v>
      </c>
      <c r="B32" s="648" t="s">
        <v>671</v>
      </c>
      <c r="C32" s="648" t="s">
        <v>725</v>
      </c>
    </row>
    <row r="33" customFormat="false" ht="13" hidden="false" customHeight="false" outlineLevel="0" collapsed="false">
      <c r="A33" s="647" t="s">
        <v>240</v>
      </c>
      <c r="B33" s="648" t="s">
        <v>672</v>
      </c>
      <c r="C33" s="648" t="s">
        <v>717</v>
      </c>
    </row>
    <row r="34" customFormat="false" ht="13" hidden="false" customHeight="false" outlineLevel="0" collapsed="false">
      <c r="A34" s="649" t="s">
        <v>249</v>
      </c>
      <c r="B34" s="648" t="s">
        <v>671</v>
      </c>
      <c r="C34" s="648" t="s">
        <v>716</v>
      </c>
    </row>
    <row r="35" customFormat="false" ht="13" hidden="false" customHeight="false" outlineLevel="0" collapsed="false">
      <c r="A35" s="651" t="s">
        <v>224</v>
      </c>
      <c r="B35" s="648" t="s">
        <v>669</v>
      </c>
      <c r="C35" s="648" t="s">
        <v>720</v>
      </c>
    </row>
    <row r="36" customFormat="false" ht="13" hidden="false" customHeight="false" outlineLevel="0" collapsed="false">
      <c r="A36" s="652"/>
      <c r="B36" s="653"/>
      <c r="C36" s="653"/>
    </row>
    <row r="37" customFormat="false" ht="12" hidden="false" customHeight="false" outlineLevel="0" collapsed="false">
      <c r="A37" s="642" t="s">
        <v>728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1.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025" min="1" style="0" width="8.8265306122449"/>
  </cols>
  <sheetData>
    <row r="1" customFormat="false" ht="12" hidden="false" customHeight="false" outlineLevel="0" collapsed="false">
      <c r="A1" s="4" t="s">
        <v>53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52.xml><?xml version="1.0" encoding="utf-8"?>
<worksheet xmlns="http://schemas.openxmlformats.org/spreadsheetml/2006/main" xmlns:r="http://schemas.openxmlformats.org/officeDocument/2006/relationships">
  <sheetPr filterMode="false">
    <pageSetUpPr fitToPage="false"/>
  </sheetPr>
  <dimension ref="A1:H45"/>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9"/>
  <cols>
    <col collapsed="false" hidden="false" max="1" min="1" style="654" width="24.4948979591837"/>
    <col collapsed="false" hidden="false" max="8" min="2" style="654" width="9.33163265306122"/>
    <col collapsed="false" hidden="false" max="1025" min="9" style="654" width="8.8265306122449"/>
  </cols>
  <sheetData>
    <row r="1" customFormat="false" ht="9" hidden="false" customHeight="false" outlineLevel="0" collapsed="false">
      <c r="A1" s="655" t="s">
        <v>55</v>
      </c>
      <c r="B1" s="656"/>
      <c r="C1" s="656"/>
      <c r="D1" s="656"/>
      <c r="E1" s="656"/>
      <c r="F1" s="656"/>
      <c r="G1" s="656"/>
      <c r="H1" s="656"/>
    </row>
    <row r="2" customFormat="false" ht="11" hidden="false" customHeight="false" outlineLevel="0" collapsed="false">
      <c r="A2" s="656"/>
      <c r="B2" s="656"/>
      <c r="C2" s="656"/>
      <c r="D2" s="656"/>
      <c r="E2" s="656"/>
      <c r="F2" s="656"/>
      <c r="G2" s="656"/>
      <c r="H2" s="657" t="s">
        <v>153</v>
      </c>
    </row>
    <row r="3" customFormat="false" ht="37" hidden="false" customHeight="false" outlineLevel="0" collapsed="false">
      <c r="A3" s="658"/>
      <c r="B3" s="659" t="s">
        <v>729</v>
      </c>
      <c r="C3" s="660" t="s">
        <v>730</v>
      </c>
      <c r="D3" s="660" t="s">
        <v>731</v>
      </c>
      <c r="E3" s="660" t="s">
        <v>80</v>
      </c>
      <c r="F3" s="661" t="s">
        <v>732</v>
      </c>
      <c r="G3" s="661" t="s">
        <v>733</v>
      </c>
      <c r="H3" s="661" t="s">
        <v>734</v>
      </c>
    </row>
    <row r="4" customFormat="false" ht="9" hidden="false" customHeight="false" outlineLevel="0" collapsed="false">
      <c r="A4" s="662" t="s">
        <v>106</v>
      </c>
      <c r="B4" s="663" t="n">
        <v>21726</v>
      </c>
      <c r="C4" s="664" t="n">
        <v>177928</v>
      </c>
      <c r="D4" s="664" t="n">
        <v>4632605</v>
      </c>
      <c r="E4" s="664" t="n">
        <v>-27257</v>
      </c>
      <c r="F4" s="664" t="n">
        <v>4805002</v>
      </c>
      <c r="G4" s="665" t="n">
        <v>204797</v>
      </c>
      <c r="H4" s="665" t="n">
        <v>4600205</v>
      </c>
    </row>
    <row r="5" customFormat="false" ht="9" hidden="false" customHeight="false" outlineLevel="0" collapsed="false">
      <c r="A5" s="666" t="s">
        <v>735</v>
      </c>
      <c r="B5" s="667" t="n">
        <v>1027</v>
      </c>
      <c r="C5" s="668" t="n">
        <v>11526</v>
      </c>
      <c r="D5" s="668" t="n">
        <v>308379</v>
      </c>
      <c r="E5" s="668" t="n">
        <v>-776</v>
      </c>
      <c r="F5" s="668" t="n">
        <v>320156</v>
      </c>
      <c r="G5" s="669" t="n">
        <v>13923</v>
      </c>
      <c r="H5" s="669" t="n">
        <v>306233</v>
      </c>
    </row>
    <row r="6" customFormat="false" ht="9" hidden="false" customHeight="false" outlineLevel="0" collapsed="false">
      <c r="A6" s="666" t="s">
        <v>736</v>
      </c>
      <c r="B6" s="667" t="n">
        <v>10830</v>
      </c>
      <c r="C6" s="668" t="n">
        <v>70375</v>
      </c>
      <c r="D6" s="668" t="n">
        <v>1773339</v>
      </c>
      <c r="E6" s="668" t="n">
        <v>-7900</v>
      </c>
      <c r="F6" s="668" t="n">
        <v>1846644</v>
      </c>
      <c r="G6" s="669" t="n">
        <v>75191</v>
      </c>
      <c r="H6" s="669" t="n">
        <v>1771453</v>
      </c>
    </row>
    <row r="7" customFormat="false" ht="9" hidden="false" customHeight="false" outlineLevel="0" collapsed="false">
      <c r="A7" s="666" t="s">
        <v>737</v>
      </c>
      <c r="B7" s="667" t="n">
        <v>7992</v>
      </c>
      <c r="C7" s="668" t="n">
        <v>67320</v>
      </c>
      <c r="D7" s="668" t="n">
        <v>1877091</v>
      </c>
      <c r="E7" s="668" t="n">
        <v>-7904</v>
      </c>
      <c r="F7" s="668" t="n">
        <v>1944499</v>
      </c>
      <c r="G7" s="669" t="n">
        <v>78050</v>
      </c>
      <c r="H7" s="669" t="n">
        <v>1866449</v>
      </c>
    </row>
    <row r="8" customFormat="false" ht="9" hidden="false" customHeight="false" outlineLevel="0" collapsed="false">
      <c r="A8" s="666" t="s">
        <v>738</v>
      </c>
      <c r="B8" s="667" t="n">
        <v>692</v>
      </c>
      <c r="C8" s="668" t="n">
        <v>15983</v>
      </c>
      <c r="D8" s="668" t="n">
        <v>515109</v>
      </c>
      <c r="E8" s="668" t="n">
        <v>-8607</v>
      </c>
      <c r="F8" s="668" t="n">
        <v>523177</v>
      </c>
      <c r="G8" s="669" t="n">
        <v>14079</v>
      </c>
      <c r="H8" s="669" t="n">
        <v>509098</v>
      </c>
    </row>
    <row r="9" customFormat="false" ht="9" hidden="false" customHeight="false" outlineLevel="0" collapsed="false">
      <c r="A9" s="666" t="s">
        <v>739</v>
      </c>
      <c r="B9" s="667" t="n">
        <v>645</v>
      </c>
      <c r="C9" s="668" t="n">
        <v>7735</v>
      </c>
      <c r="D9" s="668" t="n">
        <v>125427</v>
      </c>
      <c r="E9" s="668" t="n">
        <v>-1470</v>
      </c>
      <c r="F9" s="668" t="n">
        <v>132337</v>
      </c>
      <c r="G9" s="669" t="n">
        <v>16318</v>
      </c>
      <c r="H9" s="669" t="n">
        <v>116019</v>
      </c>
    </row>
    <row r="10" customFormat="false" ht="9" hidden="false" customHeight="false" outlineLevel="0" collapsed="false">
      <c r="A10" s="666" t="s">
        <v>740</v>
      </c>
      <c r="B10" s="667" t="n">
        <v>540</v>
      </c>
      <c r="C10" s="668" t="n">
        <v>4989</v>
      </c>
      <c r="D10" s="668" t="n">
        <v>33260</v>
      </c>
      <c r="E10" s="668" t="n">
        <v>-600</v>
      </c>
      <c r="F10" s="668" t="n">
        <v>38189</v>
      </c>
      <c r="G10" s="669" t="n">
        <v>7236</v>
      </c>
      <c r="H10" s="669" t="n">
        <v>30953</v>
      </c>
    </row>
    <row r="11" customFormat="false" ht="9" hidden="false" customHeight="false" outlineLevel="0" collapsed="false">
      <c r="A11" s="666"/>
      <c r="B11" s="667"/>
      <c r="C11" s="668"/>
      <c r="D11" s="668"/>
      <c r="E11" s="668"/>
      <c r="F11" s="668"/>
      <c r="G11" s="669"/>
      <c r="H11" s="669"/>
    </row>
    <row r="12" customFormat="false" ht="9" hidden="false" customHeight="false" outlineLevel="0" collapsed="false">
      <c r="A12" s="662" t="s">
        <v>741</v>
      </c>
      <c r="B12" s="670" t="n">
        <v>6826</v>
      </c>
      <c r="C12" s="671" t="n">
        <v>39192</v>
      </c>
      <c r="D12" s="671" t="n">
        <v>694240</v>
      </c>
      <c r="E12" s="671" t="n">
        <v>-32620</v>
      </c>
      <c r="F12" s="671" t="n">
        <v>707638</v>
      </c>
      <c r="G12" s="672" t="n">
        <v>87265</v>
      </c>
      <c r="H12" s="672" t="n">
        <v>620373</v>
      </c>
    </row>
    <row r="13" customFormat="false" ht="9" hidden="false" customHeight="false" outlineLevel="0" collapsed="false">
      <c r="A13" s="666" t="s">
        <v>742</v>
      </c>
      <c r="B13" s="667" t="n">
        <v>150</v>
      </c>
      <c r="C13" s="668" t="n">
        <v>2559</v>
      </c>
      <c r="D13" s="668" t="n">
        <v>43178</v>
      </c>
      <c r="E13" s="668" t="n">
        <v>-137</v>
      </c>
      <c r="F13" s="668" t="n">
        <v>45750</v>
      </c>
      <c r="G13" s="669" t="n">
        <v>3951</v>
      </c>
      <c r="H13" s="669" t="n">
        <v>41799</v>
      </c>
    </row>
    <row r="14" customFormat="false" ht="9" hidden="false" customHeight="false" outlineLevel="0" collapsed="false">
      <c r="A14" s="666" t="s">
        <v>743</v>
      </c>
      <c r="B14" s="667" t="n">
        <v>249</v>
      </c>
      <c r="C14" s="668" t="n">
        <v>3498</v>
      </c>
      <c r="D14" s="668" t="n">
        <v>62239</v>
      </c>
      <c r="E14" s="668" t="n">
        <v>-879</v>
      </c>
      <c r="F14" s="668" t="n">
        <v>65107</v>
      </c>
      <c r="G14" s="669" t="n">
        <v>14827</v>
      </c>
      <c r="H14" s="669" t="n">
        <v>50280</v>
      </c>
    </row>
    <row r="15" customFormat="false" ht="9" hidden="false" customHeight="false" outlineLevel="0" collapsed="false">
      <c r="A15" s="666" t="s">
        <v>744</v>
      </c>
      <c r="B15" s="667" t="n">
        <v>106</v>
      </c>
      <c r="C15" s="668" t="n">
        <v>8747</v>
      </c>
      <c r="D15" s="668" t="n">
        <v>108636</v>
      </c>
      <c r="E15" s="668" t="n">
        <v>-598</v>
      </c>
      <c r="F15" s="668" t="n">
        <v>116891</v>
      </c>
      <c r="G15" s="669" t="n">
        <v>4187</v>
      </c>
      <c r="H15" s="669" t="n">
        <v>112704</v>
      </c>
    </row>
    <row r="16" customFormat="false" ht="9" hidden="false" customHeight="false" outlineLevel="0" collapsed="false">
      <c r="A16" s="666" t="s">
        <v>745</v>
      </c>
      <c r="B16" s="667" t="n">
        <v>3</v>
      </c>
      <c r="C16" s="668" t="n">
        <v>662</v>
      </c>
      <c r="D16" s="668" t="n">
        <v>26070</v>
      </c>
      <c r="E16" s="668" t="n">
        <v>-391</v>
      </c>
      <c r="F16" s="668" t="n">
        <v>26344</v>
      </c>
      <c r="G16" s="669" t="n">
        <v>2595</v>
      </c>
      <c r="H16" s="669" t="n">
        <v>23749</v>
      </c>
    </row>
    <row r="17" customFormat="false" ht="9" hidden="false" customHeight="false" outlineLevel="0" collapsed="false">
      <c r="A17" s="666" t="s">
        <v>746</v>
      </c>
      <c r="B17" s="667" t="n">
        <v>134</v>
      </c>
      <c r="C17" s="668" t="n">
        <v>1757</v>
      </c>
      <c r="D17" s="668" t="n">
        <v>23679</v>
      </c>
      <c r="E17" s="668" t="n">
        <v>-249</v>
      </c>
      <c r="F17" s="668" t="n">
        <v>25321</v>
      </c>
      <c r="G17" s="669" t="n">
        <v>3366</v>
      </c>
      <c r="H17" s="669" t="n">
        <v>21955</v>
      </c>
    </row>
    <row r="18" customFormat="false" ht="9" hidden="false" customHeight="false" outlineLevel="0" collapsed="false">
      <c r="A18" s="666" t="s">
        <v>747</v>
      </c>
      <c r="B18" s="667" t="n">
        <v>3870</v>
      </c>
      <c r="C18" s="668" t="n">
        <v>8001</v>
      </c>
      <c r="D18" s="668" t="n">
        <v>202813</v>
      </c>
      <c r="E18" s="668" t="n">
        <v>-2323</v>
      </c>
      <c r="F18" s="668" t="n">
        <v>212361</v>
      </c>
      <c r="G18" s="669" t="n">
        <v>34291</v>
      </c>
      <c r="H18" s="669" t="n">
        <v>178070</v>
      </c>
    </row>
    <row r="19" customFormat="false" ht="9" hidden="false" customHeight="false" outlineLevel="0" collapsed="false">
      <c r="A19" s="666" t="s">
        <v>748</v>
      </c>
      <c r="B19" s="667" t="n">
        <v>1806</v>
      </c>
      <c r="C19" s="668" t="n">
        <v>10491</v>
      </c>
      <c r="D19" s="668" t="n">
        <v>161955</v>
      </c>
      <c r="E19" s="668" t="n">
        <v>-27000</v>
      </c>
      <c r="F19" s="668" t="n">
        <v>147252</v>
      </c>
      <c r="G19" s="669" t="n">
        <v>12645</v>
      </c>
      <c r="H19" s="669" t="n">
        <v>134607</v>
      </c>
    </row>
    <row r="20" customFormat="false" ht="9" hidden="false" customHeight="false" outlineLevel="0" collapsed="false">
      <c r="A20" s="666" t="s">
        <v>749</v>
      </c>
      <c r="B20" s="667" t="n">
        <v>508</v>
      </c>
      <c r="C20" s="668" t="n">
        <v>3477</v>
      </c>
      <c r="D20" s="668" t="n">
        <v>65670</v>
      </c>
      <c r="E20" s="668" t="n">
        <v>-1043</v>
      </c>
      <c r="F20" s="668" t="n">
        <v>68612</v>
      </c>
      <c r="G20" s="669" t="n">
        <v>11403</v>
      </c>
      <c r="H20" s="669" t="n">
        <v>57209</v>
      </c>
    </row>
    <row r="21" customFormat="false" ht="9" hidden="false" customHeight="false" outlineLevel="0" collapsed="false">
      <c r="A21" s="666"/>
      <c r="B21" s="673"/>
      <c r="C21" s="674"/>
      <c r="D21" s="674"/>
      <c r="E21" s="674"/>
      <c r="F21" s="674"/>
      <c r="G21" s="675"/>
      <c r="H21" s="675"/>
    </row>
    <row r="22" customFormat="false" ht="9" hidden="false" customHeight="false" outlineLevel="0" collapsed="false">
      <c r="A22" s="662" t="s">
        <v>149</v>
      </c>
      <c r="B22" s="670" t="n">
        <v>4995</v>
      </c>
      <c r="C22" s="671" t="n">
        <v>196501</v>
      </c>
      <c r="D22" s="671" t="n">
        <v>3690794</v>
      </c>
      <c r="E22" s="671" t="n">
        <v>-36421</v>
      </c>
      <c r="F22" s="671" t="n">
        <v>3855869</v>
      </c>
      <c r="G22" s="672" t="n">
        <v>819814</v>
      </c>
      <c r="H22" s="672" t="n">
        <v>3036055</v>
      </c>
    </row>
    <row r="23" customFormat="false" ht="9" hidden="false" customHeight="false" outlineLevel="0" collapsed="false">
      <c r="A23" s="666" t="s">
        <v>750</v>
      </c>
      <c r="B23" s="667" t="n">
        <v>276</v>
      </c>
      <c r="C23" s="668" t="n">
        <v>2463</v>
      </c>
      <c r="D23" s="668" t="n">
        <v>33855</v>
      </c>
      <c r="E23" s="668" t="n">
        <v>-1579</v>
      </c>
      <c r="F23" s="668" t="n">
        <v>35015</v>
      </c>
      <c r="G23" s="669" t="n">
        <v>1984</v>
      </c>
      <c r="H23" s="669" t="n">
        <v>33031</v>
      </c>
    </row>
    <row r="24" customFormat="false" ht="9" hidden="false" customHeight="false" outlineLevel="0" collapsed="false">
      <c r="A24" s="666" t="s">
        <v>751</v>
      </c>
      <c r="B24" s="667" t="n">
        <v>0</v>
      </c>
      <c r="C24" s="668" t="n">
        <v>211</v>
      </c>
      <c r="D24" s="668" t="n">
        <v>1478</v>
      </c>
      <c r="E24" s="668" t="n">
        <v>-102</v>
      </c>
      <c r="F24" s="668" t="n">
        <v>1587</v>
      </c>
      <c r="G24" s="669" t="n">
        <v>426</v>
      </c>
      <c r="H24" s="669" t="n">
        <v>1161</v>
      </c>
    </row>
    <row r="25" customFormat="false" ht="9" hidden="false" customHeight="false" outlineLevel="0" collapsed="false">
      <c r="A25" s="666" t="s">
        <v>752</v>
      </c>
      <c r="B25" s="667" t="n">
        <v>548</v>
      </c>
      <c r="C25" s="668" t="n">
        <v>43710</v>
      </c>
      <c r="D25" s="668" t="n">
        <v>820366</v>
      </c>
      <c r="E25" s="668" t="n">
        <v>-6206</v>
      </c>
      <c r="F25" s="668" t="n">
        <v>858418</v>
      </c>
      <c r="G25" s="669" t="n">
        <v>21468</v>
      </c>
      <c r="H25" s="669" t="n">
        <v>836950</v>
      </c>
    </row>
    <row r="26" customFormat="false" ht="9" hidden="false" customHeight="false" outlineLevel="0" collapsed="false">
      <c r="A26" s="666" t="s">
        <v>753</v>
      </c>
      <c r="B26" s="667" t="n">
        <v>1721</v>
      </c>
      <c r="C26" s="668" t="n">
        <v>87430</v>
      </c>
      <c r="D26" s="668" t="n">
        <v>1637758</v>
      </c>
      <c r="E26" s="668" t="n">
        <v>-12061</v>
      </c>
      <c r="F26" s="668" t="n">
        <v>1714848</v>
      </c>
      <c r="G26" s="669" t="n">
        <v>391184</v>
      </c>
      <c r="H26" s="669" t="n">
        <v>1323664</v>
      </c>
    </row>
    <row r="27" customFormat="false" ht="9" hidden="false" customHeight="false" outlineLevel="0" collapsed="false">
      <c r="A27" s="666" t="s">
        <v>754</v>
      </c>
      <c r="B27" s="667" t="n">
        <v>1095</v>
      </c>
      <c r="C27" s="668" t="n">
        <v>12022</v>
      </c>
      <c r="D27" s="668" t="n">
        <v>212400</v>
      </c>
      <c r="E27" s="668" t="n">
        <v>-2149</v>
      </c>
      <c r="F27" s="668" t="n">
        <v>223368</v>
      </c>
      <c r="G27" s="669" t="n">
        <v>29243</v>
      </c>
      <c r="H27" s="669" t="n">
        <v>194125</v>
      </c>
    </row>
    <row r="28" customFormat="false" ht="9" hidden="false" customHeight="false" outlineLevel="0" collapsed="false">
      <c r="A28" s="666" t="s">
        <v>755</v>
      </c>
      <c r="B28" s="667" t="n">
        <v>1267</v>
      </c>
      <c r="C28" s="668" t="n">
        <v>31716</v>
      </c>
      <c r="D28" s="668" t="n">
        <v>662865</v>
      </c>
      <c r="E28" s="668" t="n">
        <v>-6979</v>
      </c>
      <c r="F28" s="668" t="n">
        <v>688869</v>
      </c>
      <c r="G28" s="669" t="n">
        <v>187356</v>
      </c>
      <c r="H28" s="669" t="n">
        <v>501513</v>
      </c>
    </row>
    <row r="29" customFormat="false" ht="9" hidden="false" customHeight="false" outlineLevel="0" collapsed="false">
      <c r="A29" s="666" t="s">
        <v>756</v>
      </c>
      <c r="B29" s="667" t="n">
        <v>41</v>
      </c>
      <c r="C29" s="668" t="n">
        <v>7223</v>
      </c>
      <c r="D29" s="668" t="n">
        <v>149994</v>
      </c>
      <c r="E29" s="668" t="n">
        <v>-921</v>
      </c>
      <c r="F29" s="668" t="n">
        <v>156337</v>
      </c>
      <c r="G29" s="669" t="n">
        <v>63111</v>
      </c>
      <c r="H29" s="669" t="n">
        <v>93226</v>
      </c>
    </row>
    <row r="30" customFormat="false" ht="9" hidden="false" customHeight="false" outlineLevel="0" collapsed="false">
      <c r="A30" s="666" t="s">
        <v>757</v>
      </c>
      <c r="B30" s="667" t="n">
        <v>10</v>
      </c>
      <c r="C30" s="668" t="n">
        <v>3490</v>
      </c>
      <c r="D30" s="668" t="n">
        <v>67825</v>
      </c>
      <c r="E30" s="668" t="n">
        <v>-2116</v>
      </c>
      <c r="F30" s="668" t="n">
        <v>69209</v>
      </c>
      <c r="G30" s="669" t="n">
        <v>23521</v>
      </c>
      <c r="H30" s="669" t="n">
        <v>45688</v>
      </c>
    </row>
    <row r="31" customFormat="false" ht="9" hidden="false" customHeight="false" outlineLevel="0" collapsed="false">
      <c r="A31" s="666" t="s">
        <v>758</v>
      </c>
      <c r="B31" s="667" t="n">
        <v>37</v>
      </c>
      <c r="C31" s="668" t="n">
        <v>8236</v>
      </c>
      <c r="D31" s="668" t="n">
        <v>104253</v>
      </c>
      <c r="E31" s="668" t="n">
        <v>-4308</v>
      </c>
      <c r="F31" s="668" t="n">
        <v>108218</v>
      </c>
      <c r="G31" s="669" t="n">
        <v>101521</v>
      </c>
      <c r="H31" s="669" t="n">
        <v>6697</v>
      </c>
    </row>
    <row r="32" customFormat="false" ht="9" hidden="false" customHeight="false" outlineLevel="0" collapsed="false">
      <c r="A32" s="666"/>
      <c r="B32" s="673"/>
      <c r="C32" s="674"/>
      <c r="D32" s="674"/>
      <c r="E32" s="674"/>
      <c r="F32" s="676"/>
      <c r="G32" s="676"/>
      <c r="H32" s="676"/>
    </row>
    <row r="33" customFormat="false" ht="9" hidden="false" customHeight="false" outlineLevel="0" collapsed="false">
      <c r="A33" s="662" t="s">
        <v>759</v>
      </c>
      <c r="B33" s="670" t="n">
        <v>21535</v>
      </c>
      <c r="C33" s="671" t="n">
        <v>40085</v>
      </c>
      <c r="D33" s="671" t="n">
        <v>749195</v>
      </c>
      <c r="E33" s="671" t="n">
        <v>-126214</v>
      </c>
      <c r="F33" s="671" t="n">
        <v>684601</v>
      </c>
      <c r="G33" s="672" t="n">
        <v>224233</v>
      </c>
      <c r="H33" s="672" t="n">
        <v>460368</v>
      </c>
    </row>
    <row r="34" customFormat="false" ht="9" hidden="false" customHeight="false" outlineLevel="0" collapsed="false">
      <c r="A34" s="666" t="s">
        <v>760</v>
      </c>
      <c r="B34" s="667" t="n">
        <v>1397</v>
      </c>
      <c r="C34" s="668" t="n">
        <v>312</v>
      </c>
      <c r="D34" s="668" t="n">
        <v>22592</v>
      </c>
      <c r="E34" s="668" t="n">
        <v>-18982</v>
      </c>
      <c r="F34" s="668" t="n">
        <v>5319</v>
      </c>
      <c r="G34" s="669" t="n">
        <v>-10401</v>
      </c>
      <c r="H34" s="669" t="n">
        <v>15720</v>
      </c>
    </row>
    <row r="35" customFormat="false" ht="9" hidden="false" customHeight="false" outlineLevel="0" collapsed="false">
      <c r="A35" s="666" t="s">
        <v>761</v>
      </c>
      <c r="B35" s="667" t="n">
        <v>75</v>
      </c>
      <c r="C35" s="668" t="n">
        <v>2353</v>
      </c>
      <c r="D35" s="668" t="n">
        <v>59107</v>
      </c>
      <c r="E35" s="668" t="n">
        <v>-2542</v>
      </c>
      <c r="F35" s="668" t="n">
        <v>58993</v>
      </c>
      <c r="G35" s="669" t="n">
        <v>2641</v>
      </c>
      <c r="H35" s="669" t="n">
        <v>56352</v>
      </c>
    </row>
    <row r="36" customFormat="false" ht="9" hidden="false" customHeight="false" outlineLevel="0" collapsed="false">
      <c r="A36" s="666" t="s">
        <v>762</v>
      </c>
      <c r="B36" s="667" t="n">
        <v>12405</v>
      </c>
      <c r="C36" s="668" t="n">
        <v>17447</v>
      </c>
      <c r="D36" s="668" t="n">
        <v>248091</v>
      </c>
      <c r="E36" s="668" t="n">
        <v>-45945</v>
      </c>
      <c r="F36" s="668" t="n">
        <v>231998</v>
      </c>
      <c r="G36" s="669" t="n">
        <v>47773</v>
      </c>
      <c r="H36" s="669" t="n">
        <v>184225</v>
      </c>
    </row>
    <row r="37" customFormat="false" ht="9" hidden="false" customHeight="false" outlineLevel="0" collapsed="false">
      <c r="A37" s="666" t="s">
        <v>763</v>
      </c>
      <c r="B37" s="667" t="n">
        <v>749</v>
      </c>
      <c r="C37" s="668" t="n">
        <v>3583</v>
      </c>
      <c r="D37" s="668" t="n">
        <v>74291</v>
      </c>
      <c r="E37" s="668" t="n">
        <v>-3741</v>
      </c>
      <c r="F37" s="668" t="n">
        <v>74882</v>
      </c>
      <c r="G37" s="669" t="n">
        <v>6238</v>
      </c>
      <c r="H37" s="669" t="n">
        <v>68644</v>
      </c>
    </row>
    <row r="38" customFormat="false" ht="9" hidden="false" customHeight="false" outlineLevel="0" collapsed="false">
      <c r="A38" s="666" t="s">
        <v>764</v>
      </c>
      <c r="B38" s="667" t="n">
        <v>0</v>
      </c>
      <c r="C38" s="668" t="n">
        <v>712</v>
      </c>
      <c r="D38" s="668" t="n">
        <v>13458</v>
      </c>
      <c r="E38" s="668" t="n">
        <v>-105</v>
      </c>
      <c r="F38" s="668" t="n">
        <v>14065</v>
      </c>
      <c r="G38" s="669" t="n">
        <v>39</v>
      </c>
      <c r="H38" s="669" t="n">
        <v>14026</v>
      </c>
    </row>
    <row r="39" customFormat="false" ht="9" hidden="false" customHeight="false" outlineLevel="0" collapsed="false">
      <c r="A39" s="666" t="s">
        <v>765</v>
      </c>
      <c r="B39" s="667" t="n">
        <v>1469</v>
      </c>
      <c r="C39" s="668" t="n">
        <v>8650</v>
      </c>
      <c r="D39" s="668" t="n">
        <v>66172</v>
      </c>
      <c r="E39" s="668" t="n">
        <v>-10105</v>
      </c>
      <c r="F39" s="668" t="n">
        <v>66186</v>
      </c>
      <c r="G39" s="669" t="n">
        <v>19738</v>
      </c>
      <c r="H39" s="669" t="n">
        <v>46448</v>
      </c>
    </row>
    <row r="40" customFormat="false" ht="9" hidden="false" customHeight="false" outlineLevel="0" collapsed="false">
      <c r="A40" s="666" t="s">
        <v>766</v>
      </c>
      <c r="B40" s="667" t="n">
        <v>547</v>
      </c>
      <c r="C40" s="668" t="n">
        <v>2070</v>
      </c>
      <c r="D40" s="668" t="n">
        <v>33167</v>
      </c>
      <c r="E40" s="668" t="n">
        <v>-189</v>
      </c>
      <c r="F40" s="668" t="n">
        <v>35595</v>
      </c>
      <c r="G40" s="669" t="n">
        <v>64141</v>
      </c>
      <c r="H40" s="669" t="n">
        <v>-28546</v>
      </c>
    </row>
    <row r="41" customFormat="false" ht="9" hidden="false" customHeight="false" outlineLevel="0" collapsed="false">
      <c r="A41" s="666" t="s">
        <v>767</v>
      </c>
      <c r="B41" s="667" t="n">
        <v>0</v>
      </c>
      <c r="C41" s="668" t="n">
        <v>263</v>
      </c>
      <c r="D41" s="668" t="n">
        <v>9018</v>
      </c>
      <c r="E41" s="668" t="n">
        <v>-13</v>
      </c>
      <c r="F41" s="668" t="n">
        <v>9268</v>
      </c>
      <c r="G41" s="669" t="n">
        <v>1043</v>
      </c>
      <c r="H41" s="669" t="n">
        <v>8225</v>
      </c>
    </row>
    <row r="42" customFormat="false" ht="9" hidden="false" customHeight="false" outlineLevel="0" collapsed="false">
      <c r="A42" s="666" t="s">
        <v>768</v>
      </c>
      <c r="B42" s="667" t="n">
        <v>0</v>
      </c>
      <c r="C42" s="668" t="n">
        <v>1638</v>
      </c>
      <c r="D42" s="668" t="n">
        <v>94405</v>
      </c>
      <c r="E42" s="668" t="n">
        <v>-8695</v>
      </c>
      <c r="F42" s="668" t="n">
        <v>87348</v>
      </c>
      <c r="G42" s="669" t="n">
        <v>5473</v>
      </c>
      <c r="H42" s="669" t="n">
        <v>81875</v>
      </c>
    </row>
    <row r="43" customFormat="false" ht="9" hidden="false" customHeight="false" outlineLevel="0" collapsed="false">
      <c r="A43" s="666" t="s">
        <v>769</v>
      </c>
      <c r="B43" s="667" t="n">
        <v>4893</v>
      </c>
      <c r="C43" s="668" t="n">
        <v>2269</v>
      </c>
      <c r="D43" s="668" t="n">
        <v>101462</v>
      </c>
      <c r="E43" s="668" t="n">
        <v>-34874</v>
      </c>
      <c r="F43" s="668" t="n">
        <v>73750</v>
      </c>
      <c r="G43" s="669" t="n">
        <v>79693</v>
      </c>
      <c r="H43" s="669" t="n">
        <v>-5943</v>
      </c>
    </row>
    <row r="44" customFormat="false" ht="10" hidden="false" customHeight="false" outlineLevel="0" collapsed="false">
      <c r="A44" s="677" t="s">
        <v>770</v>
      </c>
      <c r="B44" s="678" t="n">
        <v>0</v>
      </c>
      <c r="C44" s="679" t="n">
        <v>788</v>
      </c>
      <c r="D44" s="679" t="n">
        <v>27432</v>
      </c>
      <c r="E44" s="679" t="n">
        <v>-1023</v>
      </c>
      <c r="F44" s="679" t="n">
        <v>27197</v>
      </c>
      <c r="G44" s="680" t="n">
        <v>7855</v>
      </c>
      <c r="H44" s="680" t="n">
        <v>19342</v>
      </c>
    </row>
    <row r="45" customFormat="false" ht="10" hidden="false" customHeight="false" outlineLevel="0" collapsed="false">
      <c r="A45" s="681"/>
      <c r="B45" s="682"/>
      <c r="C45" s="683"/>
      <c r="D45" s="59"/>
      <c r="E45" s="59"/>
      <c r="F45" s="684"/>
      <c r="G45" s="684"/>
      <c r="H45" s="68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3.xml><?xml version="1.0" encoding="utf-8"?>
<worksheet xmlns="http://schemas.openxmlformats.org/spreadsheetml/2006/main" xmlns:r="http://schemas.openxmlformats.org/officeDocument/2006/relationships">
  <sheetPr filterMode="false">
    <pageSetUpPr fitToPage="false"/>
  </sheetPr>
  <dimension ref="A1:H6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9"/>
  <cols>
    <col collapsed="false" hidden="false" max="1" min="1" style="654" width="24.4948979591837"/>
    <col collapsed="false" hidden="false" max="8" min="2" style="654" width="9.50510204081633"/>
    <col collapsed="false" hidden="false" max="1025" min="9" style="654" width="8.8265306122449"/>
  </cols>
  <sheetData>
    <row r="1" customFormat="false" ht="9" hidden="false" customHeight="false" outlineLevel="0" collapsed="false">
      <c r="A1" s="655" t="s">
        <v>55</v>
      </c>
      <c r="B1" s="656"/>
      <c r="C1" s="656"/>
      <c r="D1" s="656"/>
      <c r="E1" s="656"/>
      <c r="F1" s="656"/>
      <c r="G1" s="656"/>
      <c r="H1" s="656"/>
    </row>
    <row r="2" customFormat="false" ht="11" hidden="false" customHeight="false" outlineLevel="0" collapsed="false">
      <c r="A2" s="656"/>
      <c r="B2" s="656"/>
      <c r="C2" s="656"/>
      <c r="D2" s="656"/>
      <c r="E2" s="656"/>
      <c r="F2" s="656"/>
      <c r="G2" s="685" t="s">
        <v>153</v>
      </c>
      <c r="H2" s="685"/>
    </row>
    <row r="3" customFormat="false" ht="37" hidden="false" customHeight="false" outlineLevel="0" collapsed="false">
      <c r="A3" s="658"/>
      <c r="B3" s="659" t="s">
        <v>729</v>
      </c>
      <c r="C3" s="660" t="s">
        <v>730</v>
      </c>
      <c r="D3" s="660" t="s">
        <v>731</v>
      </c>
      <c r="E3" s="660" t="s">
        <v>80</v>
      </c>
      <c r="F3" s="661" t="s">
        <v>732</v>
      </c>
      <c r="G3" s="686" t="s">
        <v>733</v>
      </c>
      <c r="H3" s="686" t="s">
        <v>734</v>
      </c>
    </row>
    <row r="4" customFormat="false" ht="9" hidden="false" customHeight="false" outlineLevel="0" collapsed="false">
      <c r="A4" s="662" t="s">
        <v>771</v>
      </c>
      <c r="B4" s="687" t="n">
        <v>11891</v>
      </c>
      <c r="C4" s="687" t="n">
        <v>58517</v>
      </c>
      <c r="D4" s="687" t="n">
        <v>764178</v>
      </c>
      <c r="E4" s="687" t="n">
        <v>-31675</v>
      </c>
      <c r="F4" s="687" t="n">
        <v>802911</v>
      </c>
      <c r="G4" s="665" t="n">
        <v>132515</v>
      </c>
      <c r="H4" s="665" t="n">
        <v>670396</v>
      </c>
    </row>
    <row r="5" customFormat="false" ht="9" hidden="false" customHeight="false" outlineLevel="0" collapsed="false">
      <c r="A5" s="666" t="s">
        <v>772</v>
      </c>
      <c r="B5" s="688" t="n">
        <v>419</v>
      </c>
      <c r="C5" s="688" t="n">
        <v>3775</v>
      </c>
      <c r="D5" s="688" t="n">
        <v>35709</v>
      </c>
      <c r="E5" s="688" t="n">
        <v>-1177</v>
      </c>
      <c r="F5" s="688" t="n">
        <v>38726</v>
      </c>
      <c r="G5" s="669" t="n">
        <v>30781</v>
      </c>
      <c r="H5" s="669" t="n">
        <v>7945</v>
      </c>
    </row>
    <row r="6" customFormat="false" ht="9" hidden="false" customHeight="false" outlineLevel="0" collapsed="false">
      <c r="A6" s="666" t="s">
        <v>773</v>
      </c>
      <c r="B6" s="688" t="n">
        <v>0</v>
      </c>
      <c r="C6" s="688" t="n">
        <v>164</v>
      </c>
      <c r="D6" s="688" t="n">
        <v>1773</v>
      </c>
      <c r="E6" s="688" t="n">
        <v>-15</v>
      </c>
      <c r="F6" s="688" t="n">
        <v>1922</v>
      </c>
      <c r="G6" s="669" t="n">
        <v>684</v>
      </c>
      <c r="H6" s="669" t="n">
        <v>1238</v>
      </c>
    </row>
    <row r="7" customFormat="false" ht="9" hidden="false" customHeight="false" outlineLevel="0" collapsed="false">
      <c r="A7" s="666" t="s">
        <v>774</v>
      </c>
      <c r="B7" s="688" t="n">
        <v>125</v>
      </c>
      <c r="C7" s="688" t="n">
        <v>620</v>
      </c>
      <c r="D7" s="688" t="n">
        <v>8658</v>
      </c>
      <c r="E7" s="688" t="n">
        <v>-331</v>
      </c>
      <c r="F7" s="688" t="n">
        <v>9072</v>
      </c>
      <c r="G7" s="669" t="n">
        <v>343</v>
      </c>
      <c r="H7" s="669" t="n">
        <v>8729</v>
      </c>
    </row>
    <row r="8" customFormat="false" ht="9" hidden="false" customHeight="false" outlineLevel="0" collapsed="false">
      <c r="A8" s="666" t="s">
        <v>775</v>
      </c>
      <c r="B8" s="688" t="n">
        <v>5</v>
      </c>
      <c r="C8" s="688" t="n">
        <v>13087</v>
      </c>
      <c r="D8" s="688" t="n">
        <v>97609</v>
      </c>
      <c r="E8" s="688" t="n">
        <v>-5264</v>
      </c>
      <c r="F8" s="688" t="n">
        <v>105437</v>
      </c>
      <c r="G8" s="669" t="n">
        <v>15528</v>
      </c>
      <c r="H8" s="669" t="n">
        <v>89909</v>
      </c>
    </row>
    <row r="9" customFormat="false" ht="9" hidden="false" customHeight="false" outlineLevel="0" collapsed="false">
      <c r="A9" s="666" t="s">
        <v>776</v>
      </c>
      <c r="B9" s="688" t="n">
        <v>202</v>
      </c>
      <c r="C9" s="688" t="n">
        <v>4275</v>
      </c>
      <c r="D9" s="688" t="n">
        <v>29683</v>
      </c>
      <c r="E9" s="688" t="n">
        <v>-497</v>
      </c>
      <c r="F9" s="688" t="n">
        <v>33663</v>
      </c>
      <c r="G9" s="669" t="n">
        <v>1950</v>
      </c>
      <c r="H9" s="669" t="n">
        <v>31713</v>
      </c>
    </row>
    <row r="10" customFormat="false" ht="9" hidden="false" customHeight="false" outlineLevel="0" collapsed="false">
      <c r="A10" s="666" t="s">
        <v>777</v>
      </c>
      <c r="B10" s="688" t="n">
        <v>3173</v>
      </c>
      <c r="C10" s="688" t="n">
        <v>15182</v>
      </c>
      <c r="D10" s="688" t="n">
        <v>205324</v>
      </c>
      <c r="E10" s="688" t="n">
        <v>-6407</v>
      </c>
      <c r="F10" s="688" t="n">
        <v>217272</v>
      </c>
      <c r="G10" s="669" t="n">
        <v>42166</v>
      </c>
      <c r="H10" s="669" t="n">
        <v>175106</v>
      </c>
    </row>
    <row r="11" customFormat="false" ht="9" hidden="false" customHeight="false" outlineLevel="0" collapsed="false">
      <c r="A11" s="666" t="s">
        <v>778</v>
      </c>
      <c r="B11" s="688" t="n">
        <v>7622</v>
      </c>
      <c r="C11" s="688" t="n">
        <v>9398</v>
      </c>
      <c r="D11" s="688" t="n">
        <v>275947</v>
      </c>
      <c r="E11" s="688" t="n">
        <v>-6720</v>
      </c>
      <c r="F11" s="688" t="n">
        <v>286247</v>
      </c>
      <c r="G11" s="669" t="n">
        <v>37546</v>
      </c>
      <c r="H11" s="669" t="n">
        <v>248701</v>
      </c>
    </row>
    <row r="12" customFormat="false" ht="9" hidden="false" customHeight="false" outlineLevel="0" collapsed="false">
      <c r="A12" s="666" t="s">
        <v>779</v>
      </c>
      <c r="B12" s="688" t="n">
        <v>345</v>
      </c>
      <c r="C12" s="688" t="n">
        <v>12016</v>
      </c>
      <c r="D12" s="688" t="n">
        <v>109475</v>
      </c>
      <c r="E12" s="688" t="n">
        <v>-11264</v>
      </c>
      <c r="F12" s="688" t="n">
        <v>110572</v>
      </c>
      <c r="G12" s="669" t="n">
        <v>3517</v>
      </c>
      <c r="H12" s="669" t="n">
        <v>107055</v>
      </c>
    </row>
    <row r="13" customFormat="false" ht="9" hidden="false" customHeight="false" outlineLevel="0" collapsed="false">
      <c r="A13" s="666" t="s">
        <v>780</v>
      </c>
      <c r="B13" s="687"/>
      <c r="C13" s="687"/>
      <c r="D13" s="687"/>
      <c r="E13" s="687"/>
      <c r="F13" s="687"/>
      <c r="G13" s="672"/>
      <c r="H13" s="672"/>
    </row>
    <row r="14" customFormat="false" ht="9" hidden="false" customHeight="false" outlineLevel="0" collapsed="false">
      <c r="A14" s="662" t="s">
        <v>781</v>
      </c>
      <c r="B14" s="687" t="n">
        <v>5066</v>
      </c>
      <c r="C14" s="687" t="n">
        <v>44024</v>
      </c>
      <c r="D14" s="687" t="n">
        <v>423793</v>
      </c>
      <c r="E14" s="687" t="n">
        <v>-10131</v>
      </c>
      <c r="F14" s="687" t="n">
        <v>462752</v>
      </c>
      <c r="G14" s="672" t="n">
        <v>178392</v>
      </c>
      <c r="H14" s="672" t="n">
        <v>284360</v>
      </c>
    </row>
    <row r="15" customFormat="false" ht="9" hidden="false" customHeight="false" outlineLevel="0" collapsed="false">
      <c r="A15" s="666" t="s">
        <v>782</v>
      </c>
      <c r="B15" s="688" t="n">
        <v>14</v>
      </c>
      <c r="C15" s="688" t="n">
        <v>5197</v>
      </c>
      <c r="D15" s="688" t="n">
        <v>32007</v>
      </c>
      <c r="E15" s="688" t="n">
        <v>-862</v>
      </c>
      <c r="F15" s="688" t="n">
        <v>36356</v>
      </c>
      <c r="G15" s="669" t="n">
        <v>29462</v>
      </c>
      <c r="H15" s="669" t="n">
        <v>6894</v>
      </c>
    </row>
    <row r="16" customFormat="false" ht="9" hidden="false" customHeight="false" outlineLevel="0" collapsed="false">
      <c r="A16" s="666" t="s">
        <v>783</v>
      </c>
      <c r="B16" s="688" t="n">
        <v>135</v>
      </c>
      <c r="C16" s="688" t="n">
        <v>7513</v>
      </c>
      <c r="D16" s="688" t="n">
        <v>38812</v>
      </c>
      <c r="E16" s="688" t="n">
        <v>-267</v>
      </c>
      <c r="F16" s="688" t="n">
        <v>46193</v>
      </c>
      <c r="G16" s="669" t="n">
        <v>27079</v>
      </c>
      <c r="H16" s="669" t="n">
        <v>19114</v>
      </c>
    </row>
    <row r="17" customFormat="false" ht="9" hidden="false" customHeight="false" outlineLevel="0" collapsed="false">
      <c r="A17" s="666" t="s">
        <v>784</v>
      </c>
      <c r="B17" s="688" t="n">
        <v>450</v>
      </c>
      <c r="C17" s="688" t="n">
        <v>5739</v>
      </c>
      <c r="D17" s="688" t="n">
        <v>34099</v>
      </c>
      <c r="E17" s="688" t="n">
        <v>-2813</v>
      </c>
      <c r="F17" s="688" t="n">
        <v>37475</v>
      </c>
      <c r="G17" s="669" t="n">
        <v>6512</v>
      </c>
      <c r="H17" s="669" t="n">
        <v>30963</v>
      </c>
    </row>
    <row r="18" customFormat="false" ht="9" hidden="false" customHeight="false" outlineLevel="0" collapsed="false">
      <c r="A18" s="666" t="s">
        <v>785</v>
      </c>
      <c r="B18" s="688" t="n">
        <v>1195</v>
      </c>
      <c r="C18" s="688" t="n">
        <v>2814</v>
      </c>
      <c r="D18" s="688" t="n">
        <v>23578</v>
      </c>
      <c r="E18" s="688" t="n">
        <v>-2720</v>
      </c>
      <c r="F18" s="688" t="n">
        <v>24867</v>
      </c>
      <c r="G18" s="669" t="n">
        <v>8269</v>
      </c>
      <c r="H18" s="669" t="n">
        <v>16598</v>
      </c>
    </row>
    <row r="19" customFormat="false" ht="9" hidden="false" customHeight="false" outlineLevel="0" collapsed="false">
      <c r="A19" s="666" t="s">
        <v>786</v>
      </c>
      <c r="B19" s="688" t="n">
        <v>3272</v>
      </c>
      <c r="C19" s="688" t="n">
        <v>22761</v>
      </c>
      <c r="D19" s="688" t="n">
        <v>295297</v>
      </c>
      <c r="E19" s="688" t="n">
        <v>-3469</v>
      </c>
      <c r="F19" s="688" t="n">
        <v>317861</v>
      </c>
      <c r="G19" s="669" t="n">
        <v>107070</v>
      </c>
      <c r="H19" s="669" t="n">
        <v>210791</v>
      </c>
    </row>
    <row r="20" customFormat="false" ht="9" hidden="false" customHeight="false" outlineLevel="0" collapsed="false">
      <c r="A20" s="666"/>
      <c r="B20" s="687"/>
      <c r="C20" s="687"/>
      <c r="D20" s="687"/>
      <c r="E20" s="687"/>
      <c r="F20" s="687"/>
      <c r="G20" s="672"/>
      <c r="H20" s="672"/>
    </row>
    <row r="21" customFormat="false" ht="9" hidden="false" customHeight="false" outlineLevel="0" collapsed="false">
      <c r="A21" s="662" t="s">
        <v>787</v>
      </c>
      <c r="B21" s="687" t="n">
        <v>32272</v>
      </c>
      <c r="C21" s="687" t="n">
        <v>174495</v>
      </c>
      <c r="D21" s="687" t="n">
        <v>746274</v>
      </c>
      <c r="E21" s="687" t="n">
        <v>-241945</v>
      </c>
      <c r="F21" s="689" t="n">
        <v>711096</v>
      </c>
      <c r="G21" s="672" t="n">
        <v>194694</v>
      </c>
      <c r="H21" s="672" t="n">
        <v>516402</v>
      </c>
    </row>
    <row r="22" customFormat="false" ht="9" hidden="false" customHeight="false" outlineLevel="0" collapsed="false">
      <c r="A22" s="666" t="s">
        <v>788</v>
      </c>
      <c r="B22" s="688" t="n">
        <v>345</v>
      </c>
      <c r="C22" s="688" t="n">
        <v>24120</v>
      </c>
      <c r="D22" s="688" t="n">
        <v>37958</v>
      </c>
      <c r="E22" s="688" t="n">
        <v>-185</v>
      </c>
      <c r="F22" s="690" t="n">
        <v>62238</v>
      </c>
      <c r="G22" s="669" t="n">
        <v>28129</v>
      </c>
      <c r="H22" s="669" t="n">
        <v>34109</v>
      </c>
    </row>
    <row r="23" customFormat="false" ht="9" hidden="false" customHeight="false" outlineLevel="0" collapsed="false">
      <c r="A23" s="666" t="s">
        <v>789</v>
      </c>
      <c r="B23" s="688" t="n">
        <v>1</v>
      </c>
      <c r="C23" s="688" t="n">
        <v>10192</v>
      </c>
      <c r="D23" s="688" t="n">
        <v>25373</v>
      </c>
      <c r="E23" s="688" t="n">
        <v>-3059</v>
      </c>
      <c r="F23" s="690" t="n">
        <v>32507</v>
      </c>
      <c r="G23" s="669" t="n">
        <v>15636</v>
      </c>
      <c r="H23" s="669" t="n">
        <v>16871</v>
      </c>
    </row>
    <row r="24" customFormat="false" ht="9" hidden="false" customHeight="false" outlineLevel="0" collapsed="false">
      <c r="A24" s="666" t="s">
        <v>790</v>
      </c>
      <c r="B24" s="688" t="n">
        <v>3</v>
      </c>
      <c r="C24" s="688" t="n">
        <v>3362</v>
      </c>
      <c r="D24" s="688" t="n">
        <v>5926</v>
      </c>
      <c r="E24" s="688" t="n">
        <v>-67</v>
      </c>
      <c r="F24" s="690" t="n">
        <v>9224</v>
      </c>
      <c r="G24" s="669" t="n">
        <v>2620</v>
      </c>
      <c r="H24" s="669" t="n">
        <v>6604</v>
      </c>
    </row>
    <row r="25" customFormat="false" ht="9" hidden="false" customHeight="false" outlineLevel="0" collapsed="false">
      <c r="A25" s="666" t="s">
        <v>791</v>
      </c>
      <c r="B25" s="688" t="n">
        <v>868</v>
      </c>
      <c r="C25" s="688" t="n">
        <v>13981</v>
      </c>
      <c r="D25" s="688" t="n">
        <v>30473</v>
      </c>
      <c r="E25" s="688" t="n">
        <v>-3065</v>
      </c>
      <c r="F25" s="690" t="n">
        <v>42257</v>
      </c>
      <c r="G25" s="669" t="n">
        <v>24815</v>
      </c>
      <c r="H25" s="669" t="n">
        <v>17442</v>
      </c>
    </row>
    <row r="26" customFormat="false" ht="9" hidden="false" customHeight="false" outlineLevel="0" collapsed="false">
      <c r="A26" s="666" t="s">
        <v>792</v>
      </c>
      <c r="B26" s="688" t="n">
        <v>1</v>
      </c>
      <c r="C26" s="688" t="n">
        <v>3924</v>
      </c>
      <c r="D26" s="688" t="n">
        <v>9960</v>
      </c>
      <c r="E26" s="688" t="n">
        <v>-95</v>
      </c>
      <c r="F26" s="690" t="n">
        <v>13790</v>
      </c>
      <c r="G26" s="669" t="n">
        <v>9074</v>
      </c>
      <c r="H26" s="669" t="n">
        <v>4716</v>
      </c>
    </row>
    <row r="27" customFormat="false" ht="9" hidden="false" customHeight="false" outlineLevel="0" collapsed="false">
      <c r="A27" s="666" t="s">
        <v>793</v>
      </c>
      <c r="B27" s="688" t="n">
        <v>1</v>
      </c>
      <c r="C27" s="688" t="n">
        <v>797</v>
      </c>
      <c r="D27" s="688" t="n">
        <v>4391</v>
      </c>
      <c r="E27" s="688" t="n">
        <v>-233</v>
      </c>
      <c r="F27" s="690" t="n">
        <v>4956</v>
      </c>
      <c r="G27" s="669" t="n">
        <v>640</v>
      </c>
      <c r="H27" s="669" t="n">
        <v>4316</v>
      </c>
    </row>
    <row r="28" customFormat="false" ht="9" hidden="false" customHeight="false" outlineLevel="0" collapsed="false">
      <c r="A28" s="666" t="s">
        <v>794</v>
      </c>
      <c r="B28" s="688" t="n">
        <v>0</v>
      </c>
      <c r="C28" s="688" t="n">
        <v>4705</v>
      </c>
      <c r="D28" s="688" t="n">
        <v>14533</v>
      </c>
      <c r="E28" s="688" t="n">
        <v>-262</v>
      </c>
      <c r="F28" s="690" t="n">
        <v>18976</v>
      </c>
      <c r="G28" s="669" t="n">
        <v>21080</v>
      </c>
      <c r="H28" s="669" t="n">
        <v>-2104</v>
      </c>
    </row>
    <row r="29" customFormat="false" ht="9" hidden="false" customHeight="false" outlineLevel="0" collapsed="false">
      <c r="A29" s="666" t="s">
        <v>795</v>
      </c>
      <c r="B29" s="688" t="n">
        <v>0</v>
      </c>
      <c r="C29" s="688" t="n">
        <v>980</v>
      </c>
      <c r="D29" s="688" t="n">
        <v>2646</v>
      </c>
      <c r="E29" s="688" t="n">
        <v>-260</v>
      </c>
      <c r="F29" s="690" t="n">
        <v>3366</v>
      </c>
      <c r="G29" s="669" t="n">
        <v>586</v>
      </c>
      <c r="H29" s="669" t="n">
        <v>2780</v>
      </c>
    </row>
    <row r="30" customFormat="false" ht="9" hidden="false" customHeight="false" outlineLevel="0" collapsed="false">
      <c r="A30" s="666" t="s">
        <v>796</v>
      </c>
      <c r="B30" s="688" t="n">
        <v>56</v>
      </c>
      <c r="C30" s="688" t="n">
        <v>776</v>
      </c>
      <c r="D30" s="691" t="n">
        <v>9611</v>
      </c>
      <c r="E30" s="691" t="n">
        <v>-427</v>
      </c>
      <c r="F30" s="692" t="n">
        <v>10016</v>
      </c>
      <c r="G30" s="693" t="n">
        <v>865</v>
      </c>
      <c r="H30" s="693" t="n">
        <v>9151</v>
      </c>
    </row>
    <row r="31" customFormat="false" ht="9" hidden="false" customHeight="false" outlineLevel="0" collapsed="false">
      <c r="A31" s="666" t="s">
        <v>797</v>
      </c>
      <c r="B31" s="688" t="n">
        <v>54</v>
      </c>
      <c r="C31" s="688" t="n">
        <v>642</v>
      </c>
      <c r="D31" s="691" t="n">
        <v>10219</v>
      </c>
      <c r="E31" s="691" t="n">
        <v>0</v>
      </c>
      <c r="F31" s="692" t="n">
        <v>10915</v>
      </c>
      <c r="G31" s="693" t="n">
        <v>138</v>
      </c>
      <c r="H31" s="693" t="n">
        <v>10777</v>
      </c>
    </row>
    <row r="32" customFormat="false" ht="9" hidden="false" customHeight="false" outlineLevel="0" collapsed="false">
      <c r="A32" s="666" t="s">
        <v>798</v>
      </c>
      <c r="B32" s="688" t="n">
        <v>57</v>
      </c>
      <c r="C32" s="688" t="n">
        <v>1220</v>
      </c>
      <c r="D32" s="691" t="n">
        <v>15777</v>
      </c>
      <c r="E32" s="691" t="n">
        <v>0</v>
      </c>
      <c r="F32" s="692" t="n">
        <v>17054</v>
      </c>
      <c r="G32" s="693" t="n">
        <v>319</v>
      </c>
      <c r="H32" s="693" t="n">
        <v>16735</v>
      </c>
    </row>
    <row r="33" customFormat="false" ht="9" hidden="false" customHeight="false" outlineLevel="0" collapsed="false">
      <c r="A33" s="666" t="s">
        <v>799</v>
      </c>
      <c r="B33" s="688" t="n">
        <v>0</v>
      </c>
      <c r="C33" s="688" t="n">
        <v>1</v>
      </c>
      <c r="D33" s="688" t="n">
        <v>478</v>
      </c>
      <c r="E33" s="688" t="n">
        <v>0</v>
      </c>
      <c r="F33" s="690" t="n">
        <v>479</v>
      </c>
      <c r="G33" s="669" t="n">
        <v>25</v>
      </c>
      <c r="H33" s="669" t="n">
        <v>454</v>
      </c>
    </row>
    <row r="34" customFormat="false" ht="9" hidden="false" customHeight="false" outlineLevel="0" collapsed="false">
      <c r="A34" s="666" t="s">
        <v>800</v>
      </c>
      <c r="B34" s="688" t="n">
        <v>0</v>
      </c>
      <c r="C34" s="688" t="n">
        <v>405</v>
      </c>
      <c r="D34" s="688" t="n">
        <v>10794</v>
      </c>
      <c r="E34" s="688" t="n">
        <v>-90</v>
      </c>
      <c r="F34" s="690" t="n">
        <v>11109</v>
      </c>
      <c r="G34" s="669" t="n">
        <v>3746</v>
      </c>
      <c r="H34" s="669" t="n">
        <v>7363</v>
      </c>
    </row>
    <row r="35" customFormat="false" ht="9" hidden="false" customHeight="false" outlineLevel="0" collapsed="false">
      <c r="A35" s="666" t="s">
        <v>801</v>
      </c>
      <c r="B35" s="688" t="n">
        <v>0</v>
      </c>
      <c r="C35" s="688" t="n">
        <v>498</v>
      </c>
      <c r="D35" s="688" t="n">
        <v>7347</v>
      </c>
      <c r="E35" s="688" t="n">
        <v>-2</v>
      </c>
      <c r="F35" s="690" t="n">
        <v>7843</v>
      </c>
      <c r="G35" s="669" t="n">
        <v>82</v>
      </c>
      <c r="H35" s="669" t="n">
        <v>7761</v>
      </c>
    </row>
    <row r="36" customFormat="false" ht="9" hidden="false" customHeight="false" outlineLevel="0" collapsed="false">
      <c r="A36" s="666" t="s">
        <v>802</v>
      </c>
      <c r="B36" s="688" t="n">
        <v>212</v>
      </c>
      <c r="C36" s="688" t="n">
        <v>95538</v>
      </c>
      <c r="D36" s="688" t="n">
        <v>75336</v>
      </c>
      <c r="E36" s="688" t="n">
        <v>-5031</v>
      </c>
      <c r="F36" s="690" t="n">
        <v>166055</v>
      </c>
      <c r="G36" s="669" t="n">
        <v>1486</v>
      </c>
      <c r="H36" s="669" t="n">
        <v>164569</v>
      </c>
    </row>
    <row r="37" customFormat="false" ht="9" hidden="false" customHeight="false" outlineLevel="0" collapsed="false">
      <c r="A37" s="666" t="s">
        <v>803</v>
      </c>
      <c r="B37" s="688" t="n">
        <v>167</v>
      </c>
      <c r="C37" s="688" t="n">
        <v>5202</v>
      </c>
      <c r="D37" s="688" t="n">
        <v>115269</v>
      </c>
      <c r="E37" s="688" t="n">
        <v>-498</v>
      </c>
      <c r="F37" s="690" t="n">
        <v>120140</v>
      </c>
      <c r="G37" s="669" t="n">
        <v>308</v>
      </c>
      <c r="H37" s="669" t="n">
        <v>119832</v>
      </c>
    </row>
    <row r="38" customFormat="false" ht="9" hidden="false" customHeight="false" outlineLevel="0" collapsed="false">
      <c r="A38" s="666" t="s">
        <v>151</v>
      </c>
      <c r="B38" s="688" t="n">
        <v>30507</v>
      </c>
      <c r="C38" s="688" t="n">
        <v>8152</v>
      </c>
      <c r="D38" s="688" t="n">
        <v>370183</v>
      </c>
      <c r="E38" s="688" t="n">
        <v>-228671</v>
      </c>
      <c r="F38" s="690" t="n">
        <v>180171</v>
      </c>
      <c r="G38" s="669" t="n">
        <v>85145</v>
      </c>
      <c r="H38" s="669" t="n">
        <v>95026</v>
      </c>
    </row>
    <row r="39" customFormat="false" ht="9" hidden="false" customHeight="false" outlineLevel="0" collapsed="false">
      <c r="A39" s="666"/>
      <c r="B39" s="687"/>
      <c r="C39" s="687"/>
      <c r="D39" s="687"/>
      <c r="E39" s="687"/>
      <c r="F39" s="687"/>
      <c r="G39" s="672"/>
      <c r="H39" s="672"/>
    </row>
    <row r="40" customFormat="false" ht="9" hidden="false" customHeight="false" outlineLevel="0" collapsed="false">
      <c r="A40" s="662" t="s">
        <v>115</v>
      </c>
      <c r="B40" s="687" t="n">
        <v>2032</v>
      </c>
      <c r="C40" s="687" t="n">
        <v>26253</v>
      </c>
      <c r="D40" s="687" t="n">
        <v>2383443</v>
      </c>
      <c r="E40" s="687" t="n">
        <v>-25047</v>
      </c>
      <c r="F40" s="687" t="n">
        <v>2386681</v>
      </c>
      <c r="G40" s="672" t="n">
        <v>2063651</v>
      </c>
      <c r="H40" s="672" t="n">
        <v>323030</v>
      </c>
    </row>
    <row r="41" customFormat="false" ht="9" hidden="false" customHeight="false" outlineLevel="0" collapsed="false">
      <c r="A41" s="666" t="s">
        <v>804</v>
      </c>
      <c r="B41" s="688" t="n">
        <v>994</v>
      </c>
      <c r="C41" s="688" t="n">
        <v>3633</v>
      </c>
      <c r="D41" s="688" t="n">
        <v>66317</v>
      </c>
      <c r="E41" s="688" t="n">
        <v>-1706</v>
      </c>
      <c r="F41" s="688" t="n">
        <v>69238</v>
      </c>
      <c r="G41" s="669" t="n">
        <v>45560</v>
      </c>
      <c r="H41" s="669" t="n">
        <v>23678</v>
      </c>
    </row>
    <row r="42" customFormat="false" ht="9" hidden="false" customHeight="false" outlineLevel="0" collapsed="false">
      <c r="A42" s="666" t="s">
        <v>805</v>
      </c>
      <c r="B42" s="688" t="n">
        <v>0</v>
      </c>
      <c r="C42" s="688" t="n">
        <v>0</v>
      </c>
      <c r="D42" s="688" t="n">
        <v>1142477</v>
      </c>
      <c r="E42" s="688" t="n">
        <v>-959</v>
      </c>
      <c r="F42" s="688" t="n">
        <v>1141518</v>
      </c>
      <c r="G42" s="669" t="n">
        <v>1106697</v>
      </c>
      <c r="H42" s="669" t="n">
        <v>34821</v>
      </c>
    </row>
    <row r="43" customFormat="false" ht="9" hidden="false" customHeight="false" outlineLevel="0" collapsed="false">
      <c r="A43" s="666" t="s">
        <v>806</v>
      </c>
      <c r="B43" s="688" t="n">
        <v>0</v>
      </c>
      <c r="C43" s="688" t="n">
        <v>0</v>
      </c>
      <c r="D43" s="688" t="n">
        <v>635557</v>
      </c>
      <c r="E43" s="688" t="n">
        <v>-546</v>
      </c>
      <c r="F43" s="688" t="n">
        <v>635011</v>
      </c>
      <c r="G43" s="669" t="n">
        <v>653417</v>
      </c>
      <c r="H43" s="669" t="n">
        <v>-18406</v>
      </c>
    </row>
    <row r="44" customFormat="false" ht="9" hidden="false" customHeight="false" outlineLevel="0" collapsed="false">
      <c r="A44" s="666" t="s">
        <v>807</v>
      </c>
      <c r="B44" s="688" t="n">
        <v>884</v>
      </c>
      <c r="C44" s="688" t="n">
        <v>7728</v>
      </c>
      <c r="D44" s="688" t="n">
        <v>180164</v>
      </c>
      <c r="E44" s="688" t="n">
        <v>-3397</v>
      </c>
      <c r="F44" s="688" t="n">
        <v>185379</v>
      </c>
      <c r="G44" s="669" t="n">
        <v>110467</v>
      </c>
      <c r="H44" s="669" t="n">
        <v>74912</v>
      </c>
    </row>
    <row r="45" customFormat="false" ht="9" hidden="false" customHeight="false" outlineLevel="0" collapsed="false">
      <c r="A45" s="666" t="s">
        <v>808</v>
      </c>
      <c r="B45" s="688" t="n">
        <v>0</v>
      </c>
      <c r="C45" s="688" t="n">
        <v>361</v>
      </c>
      <c r="D45" s="688" t="n">
        <v>9901</v>
      </c>
      <c r="E45" s="688" t="n">
        <v>-249</v>
      </c>
      <c r="F45" s="688" t="n">
        <v>10013</v>
      </c>
      <c r="G45" s="669" t="n">
        <v>874</v>
      </c>
      <c r="H45" s="669" t="n">
        <v>9139</v>
      </c>
    </row>
    <row r="46" customFormat="false" ht="9" hidden="false" customHeight="false" outlineLevel="0" collapsed="false">
      <c r="A46" s="666" t="s">
        <v>809</v>
      </c>
      <c r="B46" s="688" t="n">
        <v>0</v>
      </c>
      <c r="C46" s="688" t="n">
        <v>91</v>
      </c>
      <c r="D46" s="688" t="n">
        <v>68</v>
      </c>
      <c r="E46" s="688" t="n">
        <v>-16</v>
      </c>
      <c r="F46" s="688" t="n">
        <v>143</v>
      </c>
      <c r="G46" s="669" t="n">
        <v>263</v>
      </c>
      <c r="H46" s="669" t="n">
        <v>-120</v>
      </c>
    </row>
    <row r="47" customFormat="false" ht="9" hidden="false" customHeight="false" outlineLevel="0" collapsed="false">
      <c r="A47" s="666" t="s">
        <v>810</v>
      </c>
      <c r="B47" s="688" t="n">
        <v>1</v>
      </c>
      <c r="C47" s="688" t="n">
        <v>5461</v>
      </c>
      <c r="D47" s="688" t="n">
        <v>152019</v>
      </c>
      <c r="E47" s="688" t="n">
        <v>-998</v>
      </c>
      <c r="F47" s="688" t="n">
        <v>156483</v>
      </c>
      <c r="G47" s="669" t="n">
        <v>7096</v>
      </c>
      <c r="H47" s="669" t="n">
        <v>149387</v>
      </c>
    </row>
    <row r="48" customFormat="false" ht="18" hidden="false" customHeight="false" outlineLevel="0" collapsed="false">
      <c r="A48" s="666" t="s">
        <v>811</v>
      </c>
      <c r="B48" s="688" t="n">
        <v>153</v>
      </c>
      <c r="C48" s="688" t="n">
        <v>8979</v>
      </c>
      <c r="D48" s="688" t="n">
        <v>196940</v>
      </c>
      <c r="E48" s="688" t="n">
        <v>-17176</v>
      </c>
      <c r="F48" s="688" t="n">
        <v>188896</v>
      </c>
      <c r="G48" s="669" t="n">
        <v>139277</v>
      </c>
      <c r="H48" s="669" t="n">
        <v>49619</v>
      </c>
    </row>
    <row r="49" customFormat="false" ht="9" hidden="false" customHeight="false" outlineLevel="0" collapsed="false">
      <c r="A49" s="666"/>
      <c r="B49" s="687"/>
      <c r="C49" s="687"/>
      <c r="D49" s="687"/>
      <c r="E49" s="687"/>
      <c r="F49" s="687"/>
      <c r="G49" s="669"/>
      <c r="H49" s="672"/>
    </row>
    <row r="50" customFormat="false" ht="9" hidden="false" customHeight="false" outlineLevel="0" collapsed="false">
      <c r="A50" s="662" t="s">
        <v>117</v>
      </c>
      <c r="B50" s="687" t="n">
        <v>246</v>
      </c>
      <c r="C50" s="687" t="n">
        <v>1999</v>
      </c>
      <c r="D50" s="687" t="n">
        <v>67687</v>
      </c>
      <c r="E50" s="687" t="n">
        <v>-1624</v>
      </c>
      <c r="F50" s="687" t="n">
        <v>68308</v>
      </c>
      <c r="G50" s="672" t="n">
        <v>69909</v>
      </c>
      <c r="H50" s="672" t="n">
        <v>-1601</v>
      </c>
    </row>
    <row r="51" customFormat="false" ht="9" hidden="false" customHeight="false" outlineLevel="0" collapsed="false">
      <c r="A51" s="662"/>
      <c r="B51" s="687"/>
      <c r="C51" s="687"/>
      <c r="D51" s="687"/>
      <c r="E51" s="687"/>
      <c r="F51" s="687"/>
      <c r="G51" s="672"/>
      <c r="H51" s="672"/>
    </row>
    <row r="52" customFormat="false" ht="9" hidden="false" customHeight="false" outlineLevel="0" collapsed="false">
      <c r="A52" s="662" t="s">
        <v>812</v>
      </c>
      <c r="B52" s="687" t="s">
        <v>166</v>
      </c>
      <c r="C52" s="687" t="s">
        <v>166</v>
      </c>
      <c r="D52" s="687" t="s">
        <v>166</v>
      </c>
      <c r="E52" s="671" t="s">
        <v>166</v>
      </c>
      <c r="F52" s="689" t="n">
        <v>0</v>
      </c>
      <c r="G52" s="689" t="n">
        <v>-8584</v>
      </c>
      <c r="H52" s="672" t="n">
        <v>8584</v>
      </c>
    </row>
    <row r="53" customFormat="false" ht="9" hidden="false" customHeight="false" outlineLevel="0" collapsed="false">
      <c r="A53" s="666"/>
      <c r="B53" s="694"/>
      <c r="C53" s="694"/>
      <c r="D53" s="694"/>
      <c r="E53" s="694"/>
      <c r="F53" s="695"/>
      <c r="G53" s="696"/>
      <c r="H53" s="696"/>
    </row>
    <row r="54" customFormat="false" ht="9" hidden="false" customHeight="false" outlineLevel="0" collapsed="false">
      <c r="A54" s="662" t="s">
        <v>168</v>
      </c>
      <c r="B54" s="687" t="s">
        <v>166</v>
      </c>
      <c r="C54" s="687" t="s">
        <v>166</v>
      </c>
      <c r="D54" s="687" t="s">
        <v>166</v>
      </c>
      <c r="E54" s="687" t="s">
        <v>166</v>
      </c>
      <c r="F54" s="687" t="n">
        <v>673808</v>
      </c>
      <c r="G54" s="672" t="n">
        <v>84505</v>
      </c>
      <c r="H54" s="672" t="n">
        <v>589303</v>
      </c>
    </row>
    <row r="55" customFormat="false" ht="9" hidden="false" customHeight="false" outlineLevel="0" collapsed="false">
      <c r="A55" s="662"/>
      <c r="B55" s="687"/>
      <c r="C55" s="687"/>
      <c r="D55" s="687"/>
      <c r="E55" s="687"/>
      <c r="F55" s="687"/>
      <c r="G55" s="672"/>
      <c r="H55" s="672"/>
    </row>
    <row r="56" customFormat="false" ht="18" hidden="false" customHeight="false" outlineLevel="0" collapsed="false">
      <c r="A56" s="662" t="s">
        <v>123</v>
      </c>
      <c r="B56" s="687" t="s">
        <v>166</v>
      </c>
      <c r="C56" s="687" t="s">
        <v>166</v>
      </c>
      <c r="D56" s="687" t="s">
        <v>166</v>
      </c>
      <c r="E56" s="687" t="s">
        <v>166</v>
      </c>
      <c r="F56" s="687" t="n">
        <v>-30724</v>
      </c>
      <c r="G56" s="672" t="n">
        <v>0</v>
      </c>
      <c r="H56" s="672" t="n">
        <v>-30724</v>
      </c>
    </row>
    <row r="57" customFormat="false" ht="9" hidden="false" customHeight="false" outlineLevel="0" collapsed="false">
      <c r="A57" s="662"/>
      <c r="B57" s="687"/>
      <c r="C57" s="687"/>
      <c r="D57" s="687"/>
      <c r="E57" s="687"/>
      <c r="F57" s="687"/>
      <c r="G57" s="672"/>
      <c r="H57" s="672"/>
    </row>
    <row r="58" customFormat="false" ht="9" hidden="false" customHeight="false" outlineLevel="0" collapsed="false">
      <c r="A58" s="662" t="s">
        <v>95</v>
      </c>
      <c r="B58" s="687" t="s">
        <v>166</v>
      </c>
      <c r="C58" s="687" t="s">
        <v>166</v>
      </c>
      <c r="D58" s="687" t="s">
        <v>166</v>
      </c>
      <c r="E58" s="687" t="s">
        <v>166</v>
      </c>
      <c r="F58" s="687" t="n">
        <v>598150</v>
      </c>
      <c r="G58" s="672"/>
      <c r="H58" s="672" t="n">
        <v>598150</v>
      </c>
    </row>
    <row r="59" customFormat="false" ht="9" hidden="false" customHeight="false" outlineLevel="0" collapsed="false">
      <c r="A59" s="662"/>
      <c r="B59" s="687"/>
      <c r="C59" s="687"/>
      <c r="D59" s="687"/>
      <c r="E59" s="687"/>
      <c r="F59" s="687"/>
      <c r="G59" s="672"/>
      <c r="H59" s="672"/>
    </row>
    <row r="60" customFormat="false" ht="10" hidden="false" customHeight="false" outlineLevel="0" collapsed="false">
      <c r="A60" s="697" t="s">
        <v>813</v>
      </c>
      <c r="B60" s="687" t="n">
        <v>106589</v>
      </c>
      <c r="C60" s="687" t="n">
        <v>758994</v>
      </c>
      <c r="D60" s="687" t="n">
        <v>14152209</v>
      </c>
      <c r="E60" s="687" t="n">
        <v>-532934</v>
      </c>
      <c r="F60" s="687" t="n">
        <v>15726092</v>
      </c>
      <c r="G60" s="698" t="n">
        <v>4051191</v>
      </c>
      <c r="H60" s="698" t="n">
        <v>11674901</v>
      </c>
    </row>
    <row r="61" customFormat="false" ht="10" hidden="false" customHeight="false" outlineLevel="0" collapsed="false">
      <c r="A61" s="699"/>
      <c r="B61" s="700"/>
      <c r="C61" s="701"/>
      <c r="D61" s="702"/>
      <c r="E61" s="702"/>
      <c r="F61" s="703"/>
      <c r="G61" s="684"/>
      <c r="H61" s="684"/>
    </row>
    <row r="62" customFormat="false" ht="29.25" hidden="false" customHeight="true" outlineLevel="0" collapsed="false">
      <c r="A62" s="704" t="s">
        <v>814</v>
      </c>
      <c r="B62" s="704"/>
      <c r="C62" s="704"/>
      <c r="D62" s="704"/>
      <c r="E62" s="704"/>
      <c r="F62" s="704"/>
      <c r="G62" s="704"/>
      <c r="H62" s="704"/>
    </row>
    <row r="63" customFormat="false" ht="12" hidden="false" customHeight="true" outlineLevel="0" collapsed="false">
      <c r="A63" s="656" t="s">
        <v>815</v>
      </c>
      <c r="B63" s="656"/>
      <c r="C63" s="656"/>
      <c r="D63" s="656"/>
      <c r="E63" s="656"/>
      <c r="F63" s="656"/>
      <c r="G63" s="656"/>
      <c r="H63" s="705"/>
    </row>
    <row r="64" customFormat="false" ht="22.5" hidden="false" customHeight="true" outlineLevel="0" collapsed="false">
      <c r="A64" s="706" t="s">
        <v>816</v>
      </c>
      <c r="B64" s="706"/>
      <c r="C64" s="706"/>
      <c r="D64" s="706"/>
      <c r="E64" s="706"/>
      <c r="F64" s="706"/>
      <c r="G64" s="706"/>
      <c r="H64" s="706"/>
    </row>
  </sheetData>
  <mergeCells count="3">
    <mergeCell ref="G2:H2"/>
    <mergeCell ref="A62:H62"/>
    <mergeCell ref="A64:H6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4.xml><?xml version="1.0" encoding="utf-8"?>
<worksheet xmlns="http://schemas.openxmlformats.org/spreadsheetml/2006/main" xmlns:r="http://schemas.openxmlformats.org/officeDocument/2006/relationships">
  <sheetPr filterMode="false">
    <pageSetUpPr fitToPage="false"/>
  </sheetPr>
  <dimension ref="A1:N7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1" width="3.66326530612245"/>
    <col collapsed="false" hidden="false" max="2" min="2" style="8" width="37.1683673469388"/>
    <col collapsed="false" hidden="false" max="11" min="3" style="1" width="8.8265306122449"/>
    <col collapsed="false" hidden="false" max="12" min="12" style="1" width="10.9948979591837"/>
    <col collapsed="false" hidden="false" max="13" min="13" style="1" width="8.8265306122449"/>
    <col collapsed="false" hidden="false" max="14" min="14" style="1" width="10.3316326530612"/>
    <col collapsed="false" hidden="false" max="1025" min="15" style="1" width="8.8265306122449"/>
  </cols>
  <sheetData>
    <row r="1" customFormat="false" ht="12" hidden="false" customHeight="false" outlineLevel="0" collapsed="false">
      <c r="A1" s="0"/>
      <c r="B1" s="5" t="s">
        <v>817</v>
      </c>
      <c r="C1" s="0"/>
      <c r="D1" s="0"/>
      <c r="E1" s="0"/>
      <c r="F1" s="0"/>
      <c r="G1" s="0"/>
      <c r="H1" s="0"/>
      <c r="I1" s="0"/>
      <c r="J1" s="0"/>
      <c r="K1" s="0"/>
      <c r="L1" s="0"/>
      <c r="M1" s="0"/>
      <c r="N1" s="0"/>
    </row>
    <row r="2" customFormat="false" ht="12" hidden="false" customHeight="false" outlineLevel="0" collapsed="false">
      <c r="A2" s="0"/>
      <c r="B2" s="0"/>
      <c r="C2" s="0"/>
      <c r="D2" s="0"/>
      <c r="E2" s="0"/>
      <c r="F2" s="0"/>
      <c r="G2" s="0"/>
      <c r="H2" s="0"/>
      <c r="I2" s="0"/>
      <c r="J2" s="0"/>
      <c r="K2" s="0"/>
      <c r="L2" s="0"/>
      <c r="M2" s="707" t="s">
        <v>66</v>
      </c>
      <c r="N2" s="707"/>
    </row>
    <row r="3" customFormat="false" ht="27" hidden="false" customHeight="false" outlineLevel="0" collapsed="false">
      <c r="A3" s="708"/>
      <c r="B3" s="709"/>
      <c r="C3" s="709" t="s">
        <v>818</v>
      </c>
      <c r="D3" s="709" t="s">
        <v>819</v>
      </c>
      <c r="E3" s="709" t="s">
        <v>820</v>
      </c>
      <c r="F3" s="709" t="s">
        <v>112</v>
      </c>
      <c r="G3" s="709" t="s">
        <v>113</v>
      </c>
      <c r="H3" s="709" t="s">
        <v>781</v>
      </c>
      <c r="I3" s="709" t="s">
        <v>116</v>
      </c>
      <c r="J3" s="709" t="s">
        <v>821</v>
      </c>
      <c r="K3" s="709" t="s">
        <v>822</v>
      </c>
      <c r="L3" s="709" t="s">
        <v>823</v>
      </c>
      <c r="M3" s="709" t="s">
        <v>68</v>
      </c>
      <c r="N3" s="709" t="s">
        <v>824</v>
      </c>
    </row>
    <row r="4" customFormat="false" ht="12" hidden="false" customHeight="false" outlineLevel="0" collapsed="false">
      <c r="A4" s="0"/>
      <c r="B4" s="710" t="s">
        <v>70</v>
      </c>
      <c r="C4" s="711"/>
      <c r="D4" s="711"/>
      <c r="E4" s="711"/>
      <c r="F4" s="711"/>
      <c r="G4" s="711"/>
      <c r="H4" s="711"/>
      <c r="I4" s="711"/>
      <c r="J4" s="711"/>
      <c r="K4" s="711"/>
      <c r="L4" s="711"/>
      <c r="M4" s="711"/>
      <c r="N4" s="712"/>
    </row>
    <row r="5" customFormat="false" ht="9" hidden="false" customHeight="true" outlineLevel="0" collapsed="false">
      <c r="A5" s="713"/>
      <c r="B5" s="714"/>
      <c r="C5" s="715"/>
      <c r="D5" s="715"/>
      <c r="E5" s="715"/>
      <c r="F5" s="715"/>
      <c r="G5" s="715"/>
      <c r="H5" s="715"/>
      <c r="I5" s="715"/>
      <c r="J5" s="715"/>
      <c r="K5" s="715"/>
      <c r="L5" s="715"/>
      <c r="M5" s="715"/>
      <c r="N5" s="716"/>
    </row>
    <row r="6" customFormat="false" ht="9" hidden="false" customHeight="true" outlineLevel="0" collapsed="false">
      <c r="A6" s="713"/>
      <c r="B6" s="717" t="s">
        <v>71</v>
      </c>
      <c r="C6" s="718"/>
      <c r="D6" s="718"/>
      <c r="E6" s="718"/>
      <c r="F6" s="718"/>
      <c r="G6" s="718"/>
      <c r="H6" s="718"/>
      <c r="I6" s="718"/>
      <c r="J6" s="718"/>
      <c r="K6" s="718"/>
      <c r="L6" s="718"/>
      <c r="M6" s="715"/>
      <c r="N6" s="716"/>
    </row>
    <row r="7" customFormat="false" ht="9" hidden="false" customHeight="true" outlineLevel="0" collapsed="false">
      <c r="A7" s="719"/>
      <c r="B7" s="720" t="s">
        <v>825</v>
      </c>
      <c r="C7" s="721" t="n">
        <v>2393209</v>
      </c>
      <c r="D7" s="722"/>
      <c r="E7" s="722"/>
      <c r="F7" s="722"/>
      <c r="G7" s="722"/>
      <c r="H7" s="722"/>
      <c r="I7" s="722"/>
      <c r="J7" s="722"/>
      <c r="K7" s="723"/>
      <c r="L7" s="724" t="n">
        <v>2393209</v>
      </c>
      <c r="M7" s="723"/>
      <c r="N7" s="725" t="n">
        <v>2393209</v>
      </c>
    </row>
    <row r="8" customFormat="false" ht="9" hidden="false" customHeight="true" outlineLevel="0" collapsed="false">
      <c r="A8" s="719"/>
      <c r="B8" s="726" t="s">
        <v>826</v>
      </c>
      <c r="C8" s="727" t="n">
        <v>878823</v>
      </c>
      <c r="D8" s="728" t="n">
        <v>220726</v>
      </c>
      <c r="E8" s="728" t="n">
        <v>1288141</v>
      </c>
      <c r="F8" s="728" t="n">
        <v>193578</v>
      </c>
      <c r="G8" s="728" t="n">
        <v>294214</v>
      </c>
      <c r="H8" s="728" t="n">
        <v>150861</v>
      </c>
      <c r="I8" s="728" t="n">
        <v>477640</v>
      </c>
      <c r="J8" s="728" t="n">
        <v>105246</v>
      </c>
      <c r="K8" s="728" t="n">
        <v>23014</v>
      </c>
      <c r="L8" s="729" t="n">
        <v>3632243</v>
      </c>
      <c r="M8" s="728" t="n">
        <v>133774</v>
      </c>
      <c r="N8" s="725" t="n">
        <v>3766017</v>
      </c>
    </row>
    <row r="9" customFormat="false" ht="9" hidden="false" customHeight="true" outlineLevel="0" collapsed="false">
      <c r="A9" s="708"/>
      <c r="B9" s="730" t="str">
        <f aca="false">"Total "&amp;B6&amp;""</f>
        <v>Total Employee Costs</v>
      </c>
      <c r="C9" s="731" t="n">
        <v>3272032</v>
      </c>
      <c r="D9" s="724" t="n">
        <v>220726</v>
      </c>
      <c r="E9" s="724" t="n">
        <v>1288141</v>
      </c>
      <c r="F9" s="724" t="n">
        <v>193578</v>
      </c>
      <c r="G9" s="724" t="n">
        <v>294214</v>
      </c>
      <c r="H9" s="724" t="n">
        <v>150861</v>
      </c>
      <c r="I9" s="724" t="n">
        <v>477640</v>
      </c>
      <c r="J9" s="724" t="n">
        <v>105246</v>
      </c>
      <c r="K9" s="724" t="n">
        <v>23014</v>
      </c>
      <c r="L9" s="732" t="n">
        <v>6025452</v>
      </c>
      <c r="M9" s="724" t="n">
        <v>133774</v>
      </c>
      <c r="N9" s="725" t="n">
        <v>6159226</v>
      </c>
    </row>
    <row r="10" customFormat="false" ht="9" hidden="false" customHeight="true" outlineLevel="0" collapsed="false">
      <c r="A10" s="713"/>
      <c r="B10" s="714"/>
      <c r="C10" s="733"/>
      <c r="D10" s="733"/>
      <c r="E10" s="733"/>
      <c r="F10" s="733"/>
      <c r="G10" s="733"/>
      <c r="H10" s="733"/>
      <c r="I10" s="733"/>
      <c r="J10" s="733"/>
      <c r="K10" s="733"/>
      <c r="L10" s="733"/>
      <c r="M10" s="733"/>
      <c r="N10" s="734"/>
    </row>
    <row r="11" customFormat="false" ht="9" hidden="false" customHeight="true" outlineLevel="0" collapsed="false">
      <c r="A11" s="713"/>
      <c r="B11" s="735" t="s">
        <v>76</v>
      </c>
      <c r="C11" s="733"/>
      <c r="D11" s="733"/>
      <c r="E11" s="733"/>
      <c r="F11" s="733"/>
      <c r="G11" s="733"/>
      <c r="H11" s="733"/>
      <c r="I11" s="733"/>
      <c r="J11" s="733"/>
      <c r="K11" s="733"/>
      <c r="L11" s="733"/>
      <c r="M11" s="733"/>
      <c r="N11" s="734"/>
    </row>
    <row r="12" customFormat="false" ht="9" hidden="false" customHeight="true" outlineLevel="0" collapsed="false">
      <c r="A12" s="708"/>
      <c r="B12" s="736" t="s">
        <v>72</v>
      </c>
      <c r="C12" s="728" t="n">
        <v>503773</v>
      </c>
      <c r="D12" s="728" t="n">
        <v>88724</v>
      </c>
      <c r="E12" s="728" t="n">
        <v>67550</v>
      </c>
      <c r="F12" s="728" t="n">
        <v>63923</v>
      </c>
      <c r="G12" s="728" t="n">
        <v>40323</v>
      </c>
      <c r="H12" s="728" t="n">
        <v>36414</v>
      </c>
      <c r="I12" s="728" t="n">
        <v>56181</v>
      </c>
      <c r="J12" s="728" t="n">
        <v>66693</v>
      </c>
      <c r="K12" s="728" t="n">
        <v>5046</v>
      </c>
      <c r="L12" s="729" t="n">
        <v>928627</v>
      </c>
      <c r="M12" s="728" t="n">
        <v>360029</v>
      </c>
      <c r="N12" s="725" t="n">
        <v>1288656</v>
      </c>
    </row>
    <row r="13" customFormat="false" ht="9" hidden="false" customHeight="true" outlineLevel="0" collapsed="false">
      <c r="A13" s="708"/>
      <c r="B13" s="736" t="s">
        <v>73</v>
      </c>
      <c r="C13" s="737" t="n">
        <v>165787</v>
      </c>
      <c r="D13" s="737" t="n">
        <v>22169</v>
      </c>
      <c r="E13" s="737" t="n">
        <v>56906</v>
      </c>
      <c r="F13" s="737" t="n">
        <v>56904</v>
      </c>
      <c r="G13" s="737" t="n">
        <v>92587</v>
      </c>
      <c r="H13" s="737" t="n">
        <v>2783</v>
      </c>
      <c r="I13" s="737" t="n">
        <v>16470</v>
      </c>
      <c r="J13" s="737" t="n">
        <v>1782</v>
      </c>
      <c r="K13" s="737" t="n">
        <v>18294</v>
      </c>
      <c r="L13" s="732" t="n">
        <v>433682</v>
      </c>
      <c r="M13" s="737" t="n">
        <v>5219</v>
      </c>
      <c r="N13" s="725" t="n">
        <v>438901</v>
      </c>
    </row>
    <row r="14" customFormat="false" ht="9" hidden="false" customHeight="true" outlineLevel="0" collapsed="false">
      <c r="A14" s="708"/>
      <c r="B14" s="736" t="s">
        <v>74</v>
      </c>
      <c r="C14" s="738" t="n">
        <v>399224</v>
      </c>
      <c r="D14" s="738" t="n">
        <v>98902</v>
      </c>
      <c r="E14" s="738" t="n">
        <v>135334</v>
      </c>
      <c r="F14" s="738" t="n">
        <v>165329</v>
      </c>
      <c r="G14" s="738" t="n">
        <v>179860</v>
      </c>
      <c r="H14" s="738" t="n">
        <v>62112</v>
      </c>
      <c r="I14" s="738" t="n">
        <v>144830</v>
      </c>
      <c r="J14" s="738" t="n">
        <v>54279</v>
      </c>
      <c r="K14" s="738" t="n">
        <v>16740</v>
      </c>
      <c r="L14" s="732" t="n">
        <v>1256610</v>
      </c>
      <c r="M14" s="738" t="n">
        <v>71525</v>
      </c>
      <c r="N14" s="725" t="n">
        <v>1328135</v>
      </c>
    </row>
    <row r="15" customFormat="false" ht="9" hidden="false" customHeight="true" outlineLevel="0" collapsed="false">
      <c r="A15" s="708"/>
      <c r="B15" s="736" t="s">
        <v>75</v>
      </c>
      <c r="C15" s="739" t="n">
        <v>259740</v>
      </c>
      <c r="D15" s="739" t="n">
        <v>245062</v>
      </c>
      <c r="E15" s="739" t="n">
        <v>2068440</v>
      </c>
      <c r="F15" s="739" t="n">
        <v>263402</v>
      </c>
      <c r="G15" s="739" t="n">
        <v>155707</v>
      </c>
      <c r="H15" s="739" t="n">
        <v>125605</v>
      </c>
      <c r="I15" s="739" t="n">
        <v>52086</v>
      </c>
      <c r="J15" s="739" t="n">
        <v>283947</v>
      </c>
      <c r="K15" s="739" t="n">
        <v>4516</v>
      </c>
      <c r="L15" s="732" t="n">
        <v>3458505</v>
      </c>
      <c r="M15" s="739" t="n">
        <v>24904</v>
      </c>
      <c r="N15" s="725" t="n">
        <v>3483409</v>
      </c>
    </row>
    <row r="16" customFormat="false" ht="9" hidden="false" customHeight="true" outlineLevel="0" collapsed="false">
      <c r="A16" s="713"/>
      <c r="B16" s="740" t="s">
        <v>827</v>
      </c>
      <c r="C16" s="738" t="n">
        <v>15882</v>
      </c>
      <c r="D16" s="738" t="n">
        <v>10254</v>
      </c>
      <c r="E16" s="738" t="n">
        <v>9800</v>
      </c>
      <c r="F16" s="738" t="n">
        <v>33719</v>
      </c>
      <c r="G16" s="738" t="n">
        <v>837</v>
      </c>
      <c r="H16" s="738" t="n">
        <v>1090</v>
      </c>
      <c r="I16" s="738" t="n">
        <v>430</v>
      </c>
      <c r="J16" s="738" t="n">
        <v>224</v>
      </c>
      <c r="K16" s="738" t="n">
        <v>0</v>
      </c>
      <c r="L16" s="732" t="n">
        <v>72236</v>
      </c>
      <c r="M16" s="738" t="n">
        <v>4</v>
      </c>
      <c r="N16" s="741" t="n">
        <v>72240</v>
      </c>
    </row>
    <row r="17" customFormat="false" ht="9" hidden="false" customHeight="true" outlineLevel="0" collapsed="false">
      <c r="A17" s="719"/>
      <c r="B17" s="740" t="s">
        <v>828</v>
      </c>
      <c r="C17" s="738" t="n">
        <v>8193</v>
      </c>
      <c r="D17" s="738" t="n">
        <v>0</v>
      </c>
      <c r="E17" s="738" t="n">
        <v>102360</v>
      </c>
      <c r="F17" s="738" t="n">
        <v>412</v>
      </c>
      <c r="G17" s="738" t="n">
        <v>0</v>
      </c>
      <c r="H17" s="738" t="n">
        <v>372</v>
      </c>
      <c r="I17" s="738" t="n">
        <v>38</v>
      </c>
      <c r="J17" s="738" t="n">
        <v>294</v>
      </c>
      <c r="K17" s="738" t="n">
        <v>0</v>
      </c>
      <c r="L17" s="732" t="n">
        <v>111669</v>
      </c>
      <c r="M17" s="738" t="n">
        <v>0</v>
      </c>
      <c r="N17" s="741" t="n">
        <v>111669</v>
      </c>
    </row>
    <row r="18" customFormat="false" ht="9" hidden="false" customHeight="true" outlineLevel="0" collapsed="false">
      <c r="A18" s="719"/>
      <c r="B18" s="740" t="s">
        <v>829</v>
      </c>
      <c r="C18" s="738" t="n">
        <v>235665</v>
      </c>
      <c r="D18" s="738" t="n">
        <v>234808</v>
      </c>
      <c r="E18" s="738" t="n">
        <v>1956280</v>
      </c>
      <c r="F18" s="738" t="n">
        <v>229271</v>
      </c>
      <c r="G18" s="738" t="n">
        <v>154870</v>
      </c>
      <c r="H18" s="738" t="n">
        <v>124143</v>
      </c>
      <c r="I18" s="738" t="n">
        <v>51618</v>
      </c>
      <c r="J18" s="738" t="n">
        <v>283429</v>
      </c>
      <c r="K18" s="738" t="n">
        <v>4516</v>
      </c>
      <c r="L18" s="732" t="n">
        <v>3274600</v>
      </c>
      <c r="M18" s="738" t="n">
        <v>24900</v>
      </c>
      <c r="N18" s="741" t="n">
        <v>3299500</v>
      </c>
    </row>
    <row r="19" customFormat="false" ht="9" hidden="false" customHeight="true" outlineLevel="0" collapsed="false">
      <c r="A19" s="708"/>
      <c r="B19" s="742" t="str">
        <f aca="false">"Total "&amp;B11&amp;""</f>
        <v>Total Operating Costs</v>
      </c>
      <c r="C19" s="724" t="n">
        <v>1328524</v>
      </c>
      <c r="D19" s="724" t="n">
        <v>454857</v>
      </c>
      <c r="E19" s="724" t="n">
        <v>2328230</v>
      </c>
      <c r="F19" s="724" t="n">
        <v>549558</v>
      </c>
      <c r="G19" s="724" t="n">
        <v>468477</v>
      </c>
      <c r="H19" s="724" t="n">
        <v>226914</v>
      </c>
      <c r="I19" s="724" t="n">
        <v>269567</v>
      </c>
      <c r="J19" s="724" t="n">
        <v>406701</v>
      </c>
      <c r="K19" s="724" t="n">
        <v>44596</v>
      </c>
      <c r="L19" s="732" t="n">
        <v>6077424</v>
      </c>
      <c r="M19" s="724" t="n">
        <v>461677</v>
      </c>
      <c r="N19" s="743" t="n">
        <v>6539101</v>
      </c>
    </row>
    <row r="20" customFormat="false" ht="9" hidden="false" customHeight="true" outlineLevel="0" collapsed="false">
      <c r="A20" s="719"/>
      <c r="B20" s="714"/>
      <c r="C20" s="733"/>
      <c r="D20" s="733"/>
      <c r="E20" s="733"/>
      <c r="F20" s="733"/>
      <c r="G20" s="733"/>
      <c r="H20" s="733"/>
      <c r="I20" s="733"/>
      <c r="J20" s="733"/>
      <c r="K20" s="733"/>
      <c r="L20" s="733"/>
      <c r="M20" s="733"/>
      <c r="N20" s="734"/>
    </row>
    <row r="21" customFormat="false" ht="9" hidden="false" customHeight="true" outlineLevel="0" collapsed="false">
      <c r="A21" s="713"/>
      <c r="B21" s="735" t="s">
        <v>77</v>
      </c>
      <c r="C21" s="733"/>
      <c r="D21" s="733"/>
      <c r="E21" s="733"/>
      <c r="F21" s="733"/>
      <c r="G21" s="733"/>
      <c r="H21" s="733"/>
      <c r="I21" s="733"/>
      <c r="J21" s="733"/>
      <c r="K21" s="733"/>
      <c r="L21" s="733"/>
      <c r="M21" s="733"/>
      <c r="N21" s="734"/>
    </row>
    <row r="22" customFormat="false" ht="9" hidden="false" customHeight="true" outlineLevel="0" collapsed="false">
      <c r="A22" s="719"/>
      <c r="B22" s="744" t="s">
        <v>830</v>
      </c>
      <c r="C22" s="738" t="n">
        <v>24166</v>
      </c>
      <c r="D22" s="745"/>
      <c r="E22" s="746"/>
      <c r="F22" s="747"/>
      <c r="G22" s="747"/>
      <c r="H22" s="747"/>
      <c r="I22" s="747"/>
      <c r="J22" s="747"/>
      <c r="K22" s="748"/>
      <c r="L22" s="732" t="n">
        <v>24166</v>
      </c>
      <c r="M22" s="745"/>
      <c r="N22" s="741" t="n">
        <v>24166</v>
      </c>
    </row>
    <row r="23" customFormat="false" ht="9" hidden="false" customHeight="true" outlineLevel="0" collapsed="false">
      <c r="A23" s="719"/>
      <c r="B23" s="749" t="s">
        <v>831</v>
      </c>
      <c r="C23" s="747"/>
      <c r="D23" s="750"/>
      <c r="E23" s="738" t="n">
        <v>50243</v>
      </c>
      <c r="F23" s="751"/>
      <c r="G23" s="751"/>
      <c r="H23" s="751"/>
      <c r="I23" s="751"/>
      <c r="J23" s="752"/>
      <c r="K23" s="750"/>
      <c r="L23" s="732" t="n">
        <v>50243</v>
      </c>
      <c r="M23" s="753"/>
      <c r="N23" s="741" t="n">
        <v>50243</v>
      </c>
    </row>
    <row r="24" customFormat="false" ht="9" hidden="false" customHeight="true" outlineLevel="0" collapsed="false">
      <c r="A24" s="719"/>
      <c r="B24" s="749" t="s">
        <v>832</v>
      </c>
      <c r="C24" s="752"/>
      <c r="D24" s="752"/>
      <c r="E24" s="746"/>
      <c r="F24" s="752"/>
      <c r="G24" s="752"/>
      <c r="H24" s="752"/>
      <c r="I24" s="754"/>
      <c r="J24" s="738" t="n">
        <v>1778034</v>
      </c>
      <c r="K24" s="755"/>
      <c r="L24" s="732" t="n">
        <v>1778034</v>
      </c>
      <c r="M24" s="756"/>
      <c r="N24" s="741" t="n">
        <v>1778034</v>
      </c>
    </row>
    <row r="25" customFormat="false" ht="9" hidden="false" customHeight="true" outlineLevel="0" collapsed="false">
      <c r="A25" s="719"/>
      <c r="B25" s="744" t="s">
        <v>833</v>
      </c>
      <c r="C25" s="738" t="n">
        <v>0</v>
      </c>
      <c r="D25" s="738" t="n">
        <v>0</v>
      </c>
      <c r="E25" s="738" t="n">
        <v>0</v>
      </c>
      <c r="F25" s="738" t="n">
        <v>0</v>
      </c>
      <c r="G25" s="738" t="n">
        <v>0</v>
      </c>
      <c r="H25" s="738" t="n">
        <v>8</v>
      </c>
      <c r="I25" s="738" t="n">
        <v>0</v>
      </c>
      <c r="J25" s="738" t="n">
        <v>0</v>
      </c>
      <c r="K25" s="738" t="n">
        <v>0</v>
      </c>
      <c r="L25" s="732" t="n">
        <v>8</v>
      </c>
      <c r="M25" s="738" t="n">
        <v>0</v>
      </c>
      <c r="N25" s="741" t="n">
        <v>8</v>
      </c>
    </row>
    <row r="26" customFormat="false" ht="9" hidden="false" customHeight="true" outlineLevel="0" collapsed="false">
      <c r="A26" s="719"/>
      <c r="B26" s="744" t="s">
        <v>834</v>
      </c>
      <c r="C26" s="738" t="n">
        <v>7883</v>
      </c>
      <c r="D26" s="738" t="n">
        <v>18657</v>
      </c>
      <c r="E26" s="738" t="n">
        <v>24180</v>
      </c>
      <c r="F26" s="738" t="n">
        <v>6059</v>
      </c>
      <c r="G26" s="738" t="n">
        <v>1487</v>
      </c>
      <c r="H26" s="738" t="n">
        <v>46010</v>
      </c>
      <c r="I26" s="738" t="n">
        <v>-933</v>
      </c>
      <c r="J26" s="738" t="n">
        <v>93462</v>
      </c>
      <c r="K26" s="738" t="n">
        <v>77</v>
      </c>
      <c r="L26" s="732" t="n">
        <v>196882</v>
      </c>
      <c r="M26" s="738" t="n">
        <v>4657</v>
      </c>
      <c r="N26" s="741" t="n">
        <v>201539</v>
      </c>
    </row>
    <row r="27" customFormat="false" ht="9" hidden="false" customHeight="true" outlineLevel="0" collapsed="false">
      <c r="A27" s="708"/>
      <c r="B27" s="736" t="str">
        <f aca="false">"Total "&amp;B21&amp;""</f>
        <v>Total Transfer Payments</v>
      </c>
      <c r="C27" s="757" t="n">
        <v>32049</v>
      </c>
      <c r="D27" s="724" t="n">
        <v>18657</v>
      </c>
      <c r="E27" s="724" t="n">
        <v>74423</v>
      </c>
      <c r="F27" s="724" t="n">
        <v>6059</v>
      </c>
      <c r="G27" s="724" t="n">
        <v>1487</v>
      </c>
      <c r="H27" s="724" t="n">
        <v>46018</v>
      </c>
      <c r="I27" s="724" t="n">
        <v>-933</v>
      </c>
      <c r="J27" s="724" t="n">
        <v>1871496</v>
      </c>
      <c r="K27" s="724" t="n">
        <v>77</v>
      </c>
      <c r="L27" s="732" t="n">
        <v>2049333</v>
      </c>
      <c r="M27" s="724" t="n">
        <v>4657</v>
      </c>
      <c r="N27" s="741" t="n">
        <v>2053990</v>
      </c>
    </row>
    <row r="28" customFormat="false" ht="9" hidden="false" customHeight="true" outlineLevel="0" collapsed="false">
      <c r="A28" s="713"/>
      <c r="B28" s="714"/>
      <c r="C28" s="733"/>
      <c r="D28" s="733"/>
      <c r="E28" s="733"/>
      <c r="F28" s="733"/>
      <c r="G28" s="733"/>
      <c r="H28" s="733"/>
      <c r="I28" s="733"/>
      <c r="J28" s="733"/>
      <c r="K28" s="733"/>
      <c r="L28" s="733"/>
      <c r="M28" s="733"/>
      <c r="N28" s="734"/>
    </row>
    <row r="29" customFormat="false" ht="9" hidden="false" customHeight="true" outlineLevel="0" collapsed="false">
      <c r="A29" s="713"/>
      <c r="B29" s="735" t="s">
        <v>78</v>
      </c>
      <c r="C29" s="733"/>
      <c r="D29" s="733"/>
      <c r="E29" s="733"/>
      <c r="F29" s="733"/>
      <c r="G29" s="733"/>
      <c r="H29" s="733"/>
      <c r="I29" s="733"/>
      <c r="J29" s="733"/>
      <c r="K29" s="733"/>
      <c r="L29" s="733"/>
      <c r="M29" s="733"/>
      <c r="N29" s="734"/>
    </row>
    <row r="30" customFormat="false" ht="9" hidden="false" customHeight="true" outlineLevel="0" collapsed="false">
      <c r="A30" s="719"/>
      <c r="B30" s="742" t="s">
        <v>835</v>
      </c>
      <c r="C30" s="738" t="n">
        <v>177928</v>
      </c>
      <c r="D30" s="738" t="n">
        <v>39192</v>
      </c>
      <c r="E30" s="738" t="n">
        <v>196501</v>
      </c>
      <c r="F30" s="738" t="n">
        <v>40085</v>
      </c>
      <c r="G30" s="738" t="n">
        <v>58517</v>
      </c>
      <c r="H30" s="738" t="n">
        <v>44024</v>
      </c>
      <c r="I30" s="738" t="n">
        <v>174495</v>
      </c>
      <c r="J30" s="738" t="n">
        <v>26253</v>
      </c>
      <c r="K30" s="738" t="n">
        <v>1999</v>
      </c>
      <c r="L30" s="732" t="n">
        <v>758994</v>
      </c>
      <c r="M30" s="738" t="n">
        <v>70151</v>
      </c>
      <c r="N30" s="741" t="n">
        <v>829145</v>
      </c>
    </row>
    <row r="31" customFormat="false" ht="9" hidden="false" customHeight="true" outlineLevel="0" collapsed="false">
      <c r="A31" s="713"/>
      <c r="B31" s="714"/>
      <c r="C31" s="733"/>
      <c r="D31" s="733"/>
      <c r="E31" s="733"/>
      <c r="F31" s="733"/>
      <c r="G31" s="733"/>
      <c r="H31" s="733"/>
      <c r="I31" s="733"/>
      <c r="J31" s="733"/>
      <c r="K31" s="733"/>
      <c r="L31" s="733"/>
      <c r="M31" s="733"/>
      <c r="N31" s="734"/>
    </row>
    <row r="32" customFormat="false" ht="9" hidden="false" customHeight="true" outlineLevel="0" collapsed="false">
      <c r="A32" s="713"/>
      <c r="B32" s="735" t="s">
        <v>836</v>
      </c>
      <c r="C32" s="733"/>
      <c r="D32" s="733"/>
      <c r="E32" s="733"/>
      <c r="F32" s="733"/>
      <c r="G32" s="733"/>
      <c r="H32" s="733"/>
      <c r="I32" s="733"/>
      <c r="J32" s="733"/>
      <c r="K32" s="733"/>
      <c r="L32" s="733"/>
      <c r="M32" s="733"/>
      <c r="N32" s="734"/>
    </row>
    <row r="33" customFormat="false" ht="9" hidden="false" customHeight="true" outlineLevel="0" collapsed="false">
      <c r="A33" s="719"/>
      <c r="B33" s="742" t="str">
        <f aca="false">"Total "&amp;B32&amp;""</f>
        <v>Total Revenue Contribution to Capital</v>
      </c>
      <c r="C33" s="738" t="n">
        <v>21726</v>
      </c>
      <c r="D33" s="738" t="n">
        <v>6826</v>
      </c>
      <c r="E33" s="738" t="n">
        <v>4995</v>
      </c>
      <c r="F33" s="738" t="n">
        <v>21535</v>
      </c>
      <c r="G33" s="738" t="n">
        <v>11891</v>
      </c>
      <c r="H33" s="738" t="n">
        <v>5066</v>
      </c>
      <c r="I33" s="738" t="n">
        <v>32272</v>
      </c>
      <c r="J33" s="738" t="n">
        <v>2032</v>
      </c>
      <c r="K33" s="738" t="n">
        <v>246</v>
      </c>
      <c r="L33" s="732" t="n">
        <v>106589</v>
      </c>
      <c r="M33" s="738" t="n">
        <v>187153</v>
      </c>
      <c r="N33" s="741" t="n">
        <v>293742</v>
      </c>
    </row>
    <row r="34" customFormat="false" ht="9" hidden="false" customHeight="true" outlineLevel="0" collapsed="false">
      <c r="A34" s="713"/>
      <c r="B34" s="714"/>
      <c r="C34" s="733"/>
      <c r="D34" s="733"/>
      <c r="E34" s="733"/>
      <c r="F34" s="733"/>
      <c r="G34" s="733"/>
      <c r="H34" s="733"/>
      <c r="I34" s="733"/>
      <c r="J34" s="733"/>
      <c r="K34" s="733"/>
      <c r="L34" s="733"/>
      <c r="M34" s="733"/>
      <c r="N34" s="734"/>
    </row>
    <row r="35" customFormat="false" ht="9" hidden="false" customHeight="true" outlineLevel="0" collapsed="false">
      <c r="A35" s="713"/>
      <c r="B35" s="735" t="s">
        <v>80</v>
      </c>
      <c r="C35" s="733"/>
      <c r="D35" s="733"/>
      <c r="E35" s="733"/>
      <c r="F35" s="733"/>
      <c r="G35" s="733"/>
      <c r="H35" s="733"/>
      <c r="I35" s="733"/>
      <c r="J35" s="733"/>
      <c r="K35" s="733"/>
      <c r="L35" s="733"/>
      <c r="M35" s="733"/>
      <c r="N35" s="734"/>
    </row>
    <row r="36" customFormat="false" ht="9" hidden="false" customHeight="true" outlineLevel="0" collapsed="false">
      <c r="A36" s="708"/>
      <c r="B36" s="744" t="s">
        <v>837</v>
      </c>
      <c r="C36" s="758" t="n">
        <v>-9042</v>
      </c>
      <c r="D36" s="758" t="n">
        <v>-516</v>
      </c>
      <c r="E36" s="758" t="n">
        <v>-14249</v>
      </c>
      <c r="F36" s="758" t="n">
        <v>-42869</v>
      </c>
      <c r="G36" s="758" t="n">
        <v>-1577</v>
      </c>
      <c r="H36" s="758" t="n">
        <v>-572</v>
      </c>
      <c r="I36" s="758" t="n">
        <v>-5574</v>
      </c>
      <c r="J36" s="758" t="n">
        <v>-35</v>
      </c>
      <c r="K36" s="758" t="n">
        <v>-949</v>
      </c>
      <c r="L36" s="732" t="n">
        <v>-75383</v>
      </c>
      <c r="M36" s="738" t="n">
        <v>0</v>
      </c>
      <c r="N36" s="741" t="n">
        <v>-75383</v>
      </c>
    </row>
    <row r="37" customFormat="false" ht="9" hidden="false" customHeight="true" outlineLevel="0" collapsed="false">
      <c r="A37" s="708"/>
      <c r="B37" s="744" t="s">
        <v>838</v>
      </c>
      <c r="C37" s="738" t="n">
        <v>-18215</v>
      </c>
      <c r="D37" s="738" t="n">
        <v>-32104</v>
      </c>
      <c r="E37" s="738" t="n">
        <v>-22172</v>
      </c>
      <c r="F37" s="738" t="n">
        <v>-83345</v>
      </c>
      <c r="G37" s="738" t="n">
        <v>-30098</v>
      </c>
      <c r="H37" s="738" t="n">
        <v>-9559</v>
      </c>
      <c r="I37" s="738" t="n">
        <v>-236371</v>
      </c>
      <c r="J37" s="738" t="n">
        <v>-25012</v>
      </c>
      <c r="K37" s="738" t="n">
        <v>-675</v>
      </c>
      <c r="L37" s="732" t="n">
        <v>-457551</v>
      </c>
      <c r="M37" s="738" t="n">
        <v>-26704</v>
      </c>
      <c r="N37" s="741" t="n">
        <v>-484255</v>
      </c>
    </row>
    <row r="38" customFormat="false" ht="9" hidden="false" customHeight="true" outlineLevel="0" collapsed="false">
      <c r="A38" s="708"/>
      <c r="B38" s="736" t="str">
        <f aca="false">"Total "&amp;B35&amp;""</f>
        <v>Total Adjustment for Inter Account and Inter Authority Transfers</v>
      </c>
      <c r="C38" s="757" t="n">
        <v>-27257</v>
      </c>
      <c r="D38" s="757" t="n">
        <v>-32620</v>
      </c>
      <c r="E38" s="757" t="n">
        <v>-36421</v>
      </c>
      <c r="F38" s="757" t="n">
        <v>-126214</v>
      </c>
      <c r="G38" s="757" t="n">
        <v>-31675</v>
      </c>
      <c r="H38" s="757" t="n">
        <v>-10131</v>
      </c>
      <c r="I38" s="757" t="n">
        <v>-241945</v>
      </c>
      <c r="J38" s="757" t="n">
        <v>-25047</v>
      </c>
      <c r="K38" s="757" t="n">
        <v>-1624</v>
      </c>
      <c r="L38" s="757" t="n">
        <v>-532934</v>
      </c>
      <c r="M38" s="757" t="n">
        <v>-26704</v>
      </c>
      <c r="N38" s="759" t="n">
        <v>-559638</v>
      </c>
    </row>
    <row r="39" customFormat="false" ht="9" hidden="false" customHeight="true" outlineLevel="0" collapsed="false">
      <c r="A39" s="719"/>
      <c r="B39" s="714"/>
      <c r="C39" s="733"/>
      <c r="D39" s="733"/>
      <c r="E39" s="733"/>
      <c r="F39" s="733"/>
      <c r="G39" s="733"/>
      <c r="H39" s="733"/>
      <c r="I39" s="733"/>
      <c r="J39" s="733"/>
      <c r="K39" s="733"/>
      <c r="L39" s="733"/>
      <c r="M39" s="733"/>
      <c r="N39" s="760"/>
    </row>
    <row r="40" customFormat="false" ht="9" hidden="false" customHeight="true" outlineLevel="0" collapsed="false">
      <c r="A40" s="708"/>
      <c r="B40" s="736" t="s">
        <v>81</v>
      </c>
      <c r="C40" s="761" t="n">
        <v>4805002</v>
      </c>
      <c r="D40" s="761" t="n">
        <v>707638</v>
      </c>
      <c r="E40" s="761" t="n">
        <v>3855869</v>
      </c>
      <c r="F40" s="761" t="n">
        <v>684601</v>
      </c>
      <c r="G40" s="761" t="n">
        <v>802911</v>
      </c>
      <c r="H40" s="761" t="n">
        <v>462752</v>
      </c>
      <c r="I40" s="761" t="n">
        <v>711096</v>
      </c>
      <c r="J40" s="761" t="n">
        <v>2386681</v>
      </c>
      <c r="K40" s="761" t="n">
        <v>68308</v>
      </c>
      <c r="L40" s="761" t="n">
        <v>14484858</v>
      </c>
      <c r="M40" s="761" t="n">
        <v>830708</v>
      </c>
      <c r="N40" s="762" t="n">
        <v>15315566</v>
      </c>
    </row>
    <row r="41" customFormat="false" ht="9" hidden="false" customHeight="true" outlineLevel="0" collapsed="false">
      <c r="A41" s="713"/>
      <c r="B41" s="714"/>
      <c r="C41" s="763"/>
      <c r="D41" s="763"/>
      <c r="E41" s="763"/>
      <c r="F41" s="763"/>
      <c r="G41" s="763"/>
      <c r="H41" s="763"/>
      <c r="I41" s="763"/>
      <c r="J41" s="763"/>
      <c r="K41" s="763"/>
      <c r="L41" s="763"/>
      <c r="M41" s="763"/>
      <c r="N41" s="764"/>
    </row>
    <row r="42" customFormat="false" ht="9" hidden="false" customHeight="true" outlineLevel="0" collapsed="false">
      <c r="A42" s="713"/>
      <c r="B42" s="710" t="s">
        <v>82</v>
      </c>
      <c r="C42" s="763"/>
      <c r="D42" s="763"/>
      <c r="E42" s="763"/>
      <c r="F42" s="763"/>
      <c r="G42" s="763"/>
      <c r="H42" s="763"/>
      <c r="I42" s="763"/>
      <c r="J42" s="763"/>
      <c r="K42" s="763"/>
      <c r="L42" s="763"/>
      <c r="M42" s="763"/>
      <c r="N42" s="765"/>
    </row>
    <row r="43" customFormat="false" ht="9" hidden="false" customHeight="true" outlineLevel="0" collapsed="false">
      <c r="A43" s="713"/>
      <c r="B43" s="710"/>
      <c r="C43" s="733"/>
      <c r="D43" s="733"/>
      <c r="E43" s="733"/>
      <c r="F43" s="733"/>
      <c r="G43" s="733"/>
      <c r="H43" s="733"/>
      <c r="I43" s="733"/>
      <c r="J43" s="733"/>
      <c r="K43" s="733"/>
      <c r="L43" s="733"/>
      <c r="M43" s="733"/>
      <c r="N43" s="734"/>
    </row>
    <row r="44" customFormat="false" ht="9" hidden="false" customHeight="true" outlineLevel="0" collapsed="false">
      <c r="A44" s="713"/>
      <c r="B44" s="735" t="s">
        <v>839</v>
      </c>
      <c r="C44" s="733"/>
      <c r="D44" s="733"/>
      <c r="E44" s="733"/>
      <c r="F44" s="733"/>
      <c r="G44" s="733"/>
      <c r="H44" s="733"/>
      <c r="I44" s="733"/>
      <c r="J44" s="733"/>
      <c r="K44" s="733"/>
      <c r="L44" s="733"/>
      <c r="M44" s="733"/>
      <c r="N44" s="734"/>
    </row>
    <row r="45" customFormat="false" ht="9" hidden="false" customHeight="true" outlineLevel="0" collapsed="false">
      <c r="A45" s="708"/>
      <c r="B45" s="766" t="s">
        <v>165</v>
      </c>
      <c r="C45" s="767" t="n">
        <v>4357</v>
      </c>
      <c r="D45" s="767" t="n">
        <v>0</v>
      </c>
      <c r="E45" s="767" t="n">
        <v>0</v>
      </c>
      <c r="F45" s="767" t="n">
        <v>0</v>
      </c>
      <c r="G45" s="767" t="n">
        <v>0</v>
      </c>
      <c r="H45" s="767" t="n">
        <v>0</v>
      </c>
      <c r="I45" s="767" t="n">
        <v>0</v>
      </c>
      <c r="J45" s="767" t="n">
        <v>4227</v>
      </c>
      <c r="K45" s="767" t="n">
        <v>0</v>
      </c>
      <c r="L45" s="768" t="n">
        <v>8584</v>
      </c>
      <c r="M45" s="767" t="n">
        <v>3673</v>
      </c>
      <c r="N45" s="741" t="n">
        <v>12257</v>
      </c>
    </row>
    <row r="46" customFormat="false" ht="9" hidden="false" customHeight="true" outlineLevel="0" collapsed="false">
      <c r="A46" s="708"/>
      <c r="B46" s="744" t="s">
        <v>84</v>
      </c>
      <c r="C46" s="738" t="n">
        <v>0</v>
      </c>
      <c r="D46" s="738" t="n">
        <v>1038</v>
      </c>
      <c r="E46" s="738" t="n">
        <v>0</v>
      </c>
      <c r="F46" s="738" t="n">
        <v>22468</v>
      </c>
      <c r="G46" s="738" t="n">
        <v>0</v>
      </c>
      <c r="H46" s="738" t="n">
        <v>2844</v>
      </c>
      <c r="I46" s="738" t="n">
        <v>0</v>
      </c>
      <c r="J46" s="738" t="n">
        <v>98962</v>
      </c>
      <c r="K46" s="738" t="n">
        <v>0</v>
      </c>
      <c r="L46" s="732" t="n">
        <v>125312</v>
      </c>
      <c r="M46" s="738" t="n">
        <v>0</v>
      </c>
      <c r="N46" s="725" t="n">
        <v>125312</v>
      </c>
    </row>
    <row r="47" customFormat="false" ht="9" hidden="false" customHeight="true" outlineLevel="0" collapsed="false">
      <c r="A47" s="708"/>
      <c r="B47" s="744" t="s">
        <v>840</v>
      </c>
      <c r="C47" s="738" t="n">
        <v>39480</v>
      </c>
      <c r="D47" s="738" t="n">
        <v>1507</v>
      </c>
      <c r="E47" s="738" t="n">
        <v>94284</v>
      </c>
      <c r="F47" s="738" t="n">
        <v>11363</v>
      </c>
      <c r="G47" s="738" t="n">
        <v>6990</v>
      </c>
      <c r="H47" s="738" t="n">
        <v>23373</v>
      </c>
      <c r="I47" s="738" t="n">
        <v>37389</v>
      </c>
      <c r="J47" s="738" t="n">
        <v>1612393</v>
      </c>
      <c r="K47" s="738" t="n">
        <v>66</v>
      </c>
      <c r="L47" s="732" t="n">
        <v>1826845</v>
      </c>
      <c r="M47" s="738" t="n">
        <v>2299</v>
      </c>
      <c r="N47" s="725" t="n">
        <v>1829144</v>
      </c>
    </row>
    <row r="48" customFormat="false" ht="9" hidden="false" customHeight="true" outlineLevel="0" collapsed="false">
      <c r="A48" s="708"/>
      <c r="B48" s="742" t="str">
        <f aca="false">"Total "&amp;B44&amp;""</f>
        <v>Total Government Grants</v>
      </c>
      <c r="C48" s="724" t="n">
        <v>43837</v>
      </c>
      <c r="D48" s="724" t="n">
        <v>2545</v>
      </c>
      <c r="E48" s="724" t="n">
        <v>94284</v>
      </c>
      <c r="F48" s="724" t="n">
        <v>33831</v>
      </c>
      <c r="G48" s="724" t="n">
        <v>6990</v>
      </c>
      <c r="H48" s="724" t="n">
        <v>26217</v>
      </c>
      <c r="I48" s="724" t="n">
        <v>37389</v>
      </c>
      <c r="J48" s="724" t="n">
        <v>1715582</v>
      </c>
      <c r="K48" s="724" t="n">
        <v>66</v>
      </c>
      <c r="L48" s="732" t="n">
        <v>1960741</v>
      </c>
      <c r="M48" s="724" t="n">
        <v>5972</v>
      </c>
      <c r="N48" s="725" t="n">
        <v>1966713</v>
      </c>
    </row>
    <row r="49" customFormat="false" ht="9" hidden="false" customHeight="true" outlineLevel="0" collapsed="false">
      <c r="A49" s="713"/>
      <c r="B49" s="710"/>
      <c r="C49" s="733"/>
      <c r="D49" s="733"/>
      <c r="E49" s="733"/>
      <c r="F49" s="733"/>
      <c r="G49" s="733"/>
      <c r="H49" s="733"/>
      <c r="I49" s="733"/>
      <c r="J49" s="733"/>
      <c r="K49" s="733"/>
      <c r="L49" s="733"/>
      <c r="M49" s="733"/>
      <c r="N49" s="734"/>
    </row>
    <row r="50" customFormat="false" ht="9" hidden="false" customHeight="true" outlineLevel="0" collapsed="false">
      <c r="A50" s="713"/>
      <c r="B50" s="735" t="s">
        <v>88</v>
      </c>
      <c r="C50" s="733"/>
      <c r="D50" s="733"/>
      <c r="E50" s="733"/>
      <c r="F50" s="733"/>
      <c r="G50" s="733"/>
      <c r="H50" s="733"/>
      <c r="I50" s="733"/>
      <c r="J50" s="733"/>
      <c r="K50" s="733"/>
      <c r="L50" s="733"/>
      <c r="M50" s="733"/>
      <c r="N50" s="734"/>
    </row>
    <row r="51" customFormat="false" ht="9" hidden="false" customHeight="true" outlineLevel="0" collapsed="false">
      <c r="A51" s="708"/>
      <c r="B51" s="749" t="s">
        <v>841</v>
      </c>
      <c r="C51" s="746"/>
      <c r="D51" s="748"/>
      <c r="E51" s="738" t="n">
        <v>404068</v>
      </c>
      <c r="F51" s="747"/>
      <c r="G51" s="747"/>
      <c r="H51" s="747"/>
      <c r="I51" s="747"/>
      <c r="J51" s="747"/>
      <c r="K51" s="748"/>
      <c r="L51" s="732" t="n">
        <v>404068</v>
      </c>
      <c r="M51" s="745"/>
      <c r="N51" s="725" t="n">
        <v>404068</v>
      </c>
    </row>
    <row r="52" customFormat="false" ht="9" hidden="false" customHeight="true" outlineLevel="0" collapsed="false">
      <c r="A52" s="708"/>
      <c r="B52" s="744" t="s">
        <v>842</v>
      </c>
      <c r="C52" s="738" t="n">
        <v>40397</v>
      </c>
      <c r="D52" s="738" t="n">
        <v>13535</v>
      </c>
      <c r="E52" s="738" t="n">
        <v>45450</v>
      </c>
      <c r="F52" s="738" t="n">
        <v>15184</v>
      </c>
      <c r="G52" s="738" t="n">
        <v>8068</v>
      </c>
      <c r="H52" s="738" t="n">
        <v>31096</v>
      </c>
      <c r="I52" s="738" t="n">
        <v>25595</v>
      </c>
      <c r="J52" s="738" t="n">
        <v>187269</v>
      </c>
      <c r="K52" s="738" t="n">
        <v>0</v>
      </c>
      <c r="L52" s="732" t="n">
        <v>366594</v>
      </c>
      <c r="M52" s="738" t="n">
        <v>3209</v>
      </c>
      <c r="N52" s="725" t="n">
        <v>369803</v>
      </c>
    </row>
    <row r="53" customFormat="false" ht="9" hidden="false" customHeight="true" outlineLevel="0" collapsed="false">
      <c r="A53" s="708"/>
      <c r="B53" s="736" t="str">
        <f aca="false">"Total "&amp;B50&amp;""</f>
        <v>Total Other Grants reimbursements and Contributions</v>
      </c>
      <c r="C53" s="757" t="n">
        <v>40397</v>
      </c>
      <c r="D53" s="757" t="n">
        <v>13535</v>
      </c>
      <c r="E53" s="757" t="n">
        <v>449518</v>
      </c>
      <c r="F53" s="757" t="n">
        <v>15184</v>
      </c>
      <c r="G53" s="757" t="n">
        <v>8068</v>
      </c>
      <c r="H53" s="757" t="n">
        <v>31096</v>
      </c>
      <c r="I53" s="757" t="n">
        <v>25595</v>
      </c>
      <c r="J53" s="757" t="n">
        <v>187269</v>
      </c>
      <c r="K53" s="757" t="n">
        <v>0</v>
      </c>
      <c r="L53" s="757" t="n">
        <v>770662</v>
      </c>
      <c r="M53" s="757" t="n">
        <v>3209</v>
      </c>
      <c r="N53" s="769" t="n">
        <v>773871</v>
      </c>
    </row>
    <row r="54" customFormat="false" ht="9" hidden="false" customHeight="true" outlineLevel="0" collapsed="false">
      <c r="A54" s="713"/>
      <c r="B54" s="714"/>
      <c r="C54" s="763"/>
      <c r="D54" s="763"/>
      <c r="E54" s="763"/>
      <c r="F54" s="763"/>
      <c r="G54" s="763"/>
      <c r="H54" s="763"/>
      <c r="I54" s="763"/>
      <c r="J54" s="763"/>
      <c r="K54" s="763"/>
      <c r="L54" s="763"/>
      <c r="M54" s="763"/>
      <c r="N54" s="734"/>
    </row>
    <row r="55" customFormat="false" ht="9" hidden="false" customHeight="true" outlineLevel="0" collapsed="false">
      <c r="A55" s="713"/>
      <c r="B55" s="735" t="s">
        <v>89</v>
      </c>
      <c r="C55" s="733"/>
      <c r="D55" s="733"/>
      <c r="E55" s="733"/>
      <c r="F55" s="733"/>
      <c r="G55" s="733"/>
      <c r="H55" s="733"/>
      <c r="I55" s="733"/>
      <c r="J55" s="733"/>
      <c r="K55" s="733"/>
      <c r="L55" s="733"/>
      <c r="M55" s="733"/>
      <c r="N55" s="734"/>
    </row>
    <row r="56" customFormat="false" ht="9" hidden="false" customHeight="true" outlineLevel="0" collapsed="false">
      <c r="A56" s="719"/>
      <c r="B56" s="744" t="s">
        <v>843</v>
      </c>
      <c r="C56" s="738" t="n">
        <v>46448</v>
      </c>
      <c r="D56" s="738" t="n">
        <v>31927</v>
      </c>
      <c r="E56" s="738" t="n">
        <v>252456</v>
      </c>
      <c r="F56" s="738" t="n">
        <v>87141</v>
      </c>
      <c r="G56" s="738" t="n">
        <v>39237</v>
      </c>
      <c r="H56" s="738" t="n">
        <v>22951</v>
      </c>
      <c r="I56" s="738" t="n">
        <v>29789</v>
      </c>
      <c r="J56" s="738" t="n">
        <v>16272</v>
      </c>
      <c r="K56" s="738" t="n">
        <v>18168</v>
      </c>
      <c r="L56" s="732" t="n">
        <v>544389</v>
      </c>
      <c r="M56" s="738" t="n">
        <v>56272</v>
      </c>
      <c r="N56" s="725" t="n">
        <v>600661</v>
      </c>
    </row>
    <row r="57" customFormat="false" ht="9" hidden="false" customHeight="true" outlineLevel="0" collapsed="false">
      <c r="A57" s="719"/>
      <c r="B57" s="744" t="s">
        <v>844</v>
      </c>
      <c r="C57" s="738" t="n">
        <v>1681</v>
      </c>
      <c r="D57" s="738" t="n">
        <v>5786</v>
      </c>
      <c r="E57" s="738" t="n">
        <v>3172</v>
      </c>
      <c r="F57" s="738" t="n">
        <v>13707</v>
      </c>
      <c r="G57" s="738" t="n">
        <v>1136</v>
      </c>
      <c r="H57" s="738" t="n">
        <v>35779</v>
      </c>
      <c r="I57" s="738" t="n">
        <v>12851</v>
      </c>
      <c r="J57" s="738" t="n">
        <v>100481</v>
      </c>
      <c r="K57" s="738" t="n">
        <v>1070</v>
      </c>
      <c r="L57" s="732" t="n">
        <v>175663</v>
      </c>
      <c r="M57" s="738" t="n">
        <v>998237</v>
      </c>
      <c r="N57" s="725" t="n">
        <v>1173900</v>
      </c>
    </row>
    <row r="58" customFormat="false" ht="9" hidden="false" customHeight="true" outlineLevel="0" collapsed="false">
      <c r="A58" s="719"/>
      <c r="B58" s="744" t="s">
        <v>845</v>
      </c>
      <c r="C58" s="738" t="n">
        <v>72434</v>
      </c>
      <c r="D58" s="738" t="n">
        <v>33472</v>
      </c>
      <c r="E58" s="738" t="n">
        <v>20384</v>
      </c>
      <c r="F58" s="738" t="n">
        <v>74370</v>
      </c>
      <c r="G58" s="738" t="n">
        <v>77084</v>
      </c>
      <c r="H58" s="738" t="n">
        <v>62347</v>
      </c>
      <c r="I58" s="738" t="n">
        <v>89069</v>
      </c>
      <c r="J58" s="738" t="n">
        <v>44047</v>
      </c>
      <c r="K58" s="738" t="n">
        <v>50605</v>
      </c>
      <c r="L58" s="732" t="n">
        <v>523812</v>
      </c>
      <c r="M58" s="738" t="n">
        <v>18853</v>
      </c>
      <c r="N58" s="725" t="n">
        <v>542665</v>
      </c>
    </row>
    <row r="59" customFormat="false" ht="9" hidden="false" customHeight="true" outlineLevel="0" collapsed="false">
      <c r="A59" s="708"/>
      <c r="B59" s="730" t="str">
        <f aca="false">"Total "&amp;B55&amp;""</f>
        <v>Total Customer and Client Receipts</v>
      </c>
      <c r="C59" s="724" t="n">
        <v>120563</v>
      </c>
      <c r="D59" s="724" t="n">
        <v>71185</v>
      </c>
      <c r="E59" s="724" t="n">
        <v>276012</v>
      </c>
      <c r="F59" s="724" t="n">
        <v>175218</v>
      </c>
      <c r="G59" s="724" t="n">
        <v>117457</v>
      </c>
      <c r="H59" s="724" t="n">
        <v>121077</v>
      </c>
      <c r="I59" s="724" t="n">
        <v>131709</v>
      </c>
      <c r="J59" s="724" t="n">
        <v>160800</v>
      </c>
      <c r="K59" s="724" t="n">
        <v>69843</v>
      </c>
      <c r="L59" s="732" t="n">
        <v>1243864</v>
      </c>
      <c r="M59" s="724" t="n">
        <v>1073362</v>
      </c>
      <c r="N59" s="725" t="n">
        <v>2317226</v>
      </c>
    </row>
    <row r="60" customFormat="false" ht="9" hidden="false" customHeight="true" outlineLevel="0" collapsed="false">
      <c r="A60" s="719"/>
      <c r="B60" s="710"/>
      <c r="C60" s="733"/>
      <c r="D60" s="733"/>
      <c r="E60" s="733"/>
      <c r="F60" s="733"/>
      <c r="G60" s="733"/>
      <c r="H60" s="733"/>
      <c r="I60" s="733"/>
      <c r="J60" s="733"/>
      <c r="K60" s="733"/>
      <c r="L60" s="733"/>
      <c r="M60" s="733"/>
      <c r="N60" s="734"/>
    </row>
    <row r="61" customFormat="false" ht="9" hidden="false" customHeight="true" outlineLevel="0" collapsed="false">
      <c r="A61" s="708"/>
      <c r="B61" s="744" t="s">
        <v>846</v>
      </c>
      <c r="C61" s="738" t="n">
        <v>0</v>
      </c>
      <c r="D61" s="738" t="n">
        <v>0</v>
      </c>
      <c r="E61" s="738" t="n">
        <v>0</v>
      </c>
      <c r="F61" s="738" t="n">
        <v>0</v>
      </c>
      <c r="G61" s="738" t="n">
        <v>0</v>
      </c>
      <c r="H61" s="738" t="n">
        <v>2</v>
      </c>
      <c r="I61" s="738" t="n">
        <v>1</v>
      </c>
      <c r="J61" s="738" t="n">
        <v>0</v>
      </c>
      <c r="K61" s="738" t="n">
        <v>0</v>
      </c>
      <c r="L61" s="732" t="n">
        <v>3</v>
      </c>
      <c r="M61" s="738" t="n">
        <v>0</v>
      </c>
      <c r="N61" s="725" t="n">
        <v>3</v>
      </c>
    </row>
    <row r="62" customFormat="false" ht="9" hidden="false" customHeight="true" outlineLevel="0" collapsed="false">
      <c r="A62" s="719"/>
      <c r="B62" s="714"/>
      <c r="C62" s="733"/>
      <c r="D62" s="733"/>
      <c r="E62" s="733"/>
      <c r="F62" s="733"/>
      <c r="G62" s="733"/>
      <c r="H62" s="733"/>
      <c r="I62" s="733"/>
      <c r="J62" s="733"/>
      <c r="K62" s="733"/>
      <c r="L62" s="733"/>
      <c r="M62" s="733"/>
      <c r="N62" s="734"/>
    </row>
    <row r="63" customFormat="false" ht="9" hidden="false" customHeight="true" outlineLevel="0" collapsed="false">
      <c r="A63" s="708"/>
      <c r="B63" s="730" t="s">
        <v>733</v>
      </c>
      <c r="C63" s="770" t="n">
        <v>204797</v>
      </c>
      <c r="D63" s="770" t="n">
        <v>87265</v>
      </c>
      <c r="E63" s="770" t="n">
        <v>819814</v>
      </c>
      <c r="F63" s="770" t="n">
        <v>224233</v>
      </c>
      <c r="G63" s="770" t="n">
        <v>132515</v>
      </c>
      <c r="H63" s="770" t="n">
        <v>178392</v>
      </c>
      <c r="I63" s="770" t="n">
        <v>194694</v>
      </c>
      <c r="J63" s="770" t="n">
        <v>2063651</v>
      </c>
      <c r="K63" s="770" t="n">
        <v>69909</v>
      </c>
      <c r="L63" s="732" t="n">
        <v>3975270</v>
      </c>
      <c r="M63" s="770" t="n">
        <v>1082543</v>
      </c>
      <c r="N63" s="725" t="n">
        <v>5057813</v>
      </c>
    </row>
    <row r="64" customFormat="false" ht="9" hidden="false" customHeight="true" outlineLevel="0" collapsed="false">
      <c r="A64" s="719"/>
      <c r="B64" s="714"/>
      <c r="C64" s="733"/>
      <c r="D64" s="733"/>
      <c r="E64" s="763"/>
      <c r="F64" s="763"/>
      <c r="G64" s="763"/>
      <c r="H64" s="763"/>
      <c r="I64" s="763"/>
      <c r="J64" s="763"/>
      <c r="K64" s="763"/>
      <c r="L64" s="733"/>
      <c r="M64" s="733"/>
      <c r="N64" s="734"/>
    </row>
    <row r="65" customFormat="false" ht="9" hidden="false" customHeight="true" outlineLevel="0" collapsed="false">
      <c r="A65" s="771"/>
      <c r="B65" s="730" t="s">
        <v>847</v>
      </c>
      <c r="C65" s="770" t="n">
        <v>4600205</v>
      </c>
      <c r="D65" s="732" t="n">
        <v>620373</v>
      </c>
      <c r="E65" s="732" t="n">
        <v>3036055</v>
      </c>
      <c r="F65" s="732" t="n">
        <v>460368</v>
      </c>
      <c r="G65" s="732" t="n">
        <v>670396</v>
      </c>
      <c r="H65" s="732" t="n">
        <v>284360</v>
      </c>
      <c r="I65" s="732" t="n">
        <v>516402</v>
      </c>
      <c r="J65" s="732" t="n">
        <v>323030</v>
      </c>
      <c r="K65" s="732" t="n">
        <v>-1601</v>
      </c>
      <c r="L65" s="732" t="n">
        <v>10509588</v>
      </c>
      <c r="M65" s="732" t="n">
        <v>-251835</v>
      </c>
      <c r="N65" s="725" t="n">
        <v>10257753</v>
      </c>
    </row>
    <row r="66" customFormat="false" ht="12" hidden="false" customHeight="false" outlineLevel="0" collapsed="false">
      <c r="A66" s="0"/>
      <c r="B66" s="772"/>
      <c r="C66" s="711"/>
      <c r="D66" s="711"/>
      <c r="E66" s="711"/>
      <c r="F66" s="711"/>
      <c r="G66" s="711"/>
      <c r="H66" s="711"/>
      <c r="I66" s="513"/>
      <c r="J66" s="711"/>
      <c r="K66" s="711"/>
      <c r="L66" s="711"/>
      <c r="M66" s="711"/>
      <c r="N66" s="712"/>
    </row>
    <row r="67" customFormat="false" ht="20" hidden="false" customHeight="false" outlineLevel="0" collapsed="false">
      <c r="A67" s="0"/>
      <c r="B67" s="773" t="s">
        <v>848</v>
      </c>
      <c r="C67" s="774" t="n">
        <v>4604562</v>
      </c>
      <c r="D67" s="774" t="n">
        <v>620373</v>
      </c>
      <c r="E67" s="774" t="n">
        <v>3036055</v>
      </c>
      <c r="F67" s="774" t="n">
        <v>460368</v>
      </c>
      <c r="G67" s="774" t="n">
        <v>670396</v>
      </c>
      <c r="H67" s="774" t="n">
        <v>284360</v>
      </c>
      <c r="I67" s="774" t="n">
        <v>516402</v>
      </c>
      <c r="J67" s="774" t="n">
        <v>327257</v>
      </c>
      <c r="K67" s="774" t="n">
        <v>-1601</v>
      </c>
      <c r="L67" s="768" t="n">
        <v>10518172</v>
      </c>
      <c r="M67" s="774" t="n">
        <v>-248162</v>
      </c>
      <c r="N67" s="741" t="n">
        <v>10270010</v>
      </c>
    </row>
    <row r="68" customFormat="false" ht="12" hidden="false" customHeight="false" outlineLevel="0" collapsed="false">
      <c r="A68" s="719"/>
      <c r="B68" s="714"/>
      <c r="C68" s="763"/>
      <c r="D68" s="763"/>
      <c r="E68" s="763"/>
      <c r="F68" s="763"/>
      <c r="G68" s="763"/>
      <c r="H68" s="763"/>
      <c r="I68" s="763"/>
      <c r="J68" s="763"/>
      <c r="K68" s="763"/>
      <c r="L68" s="733"/>
      <c r="M68" s="763"/>
      <c r="N68" s="734"/>
    </row>
    <row r="69" customFormat="false" ht="12" hidden="false" customHeight="false" outlineLevel="0" collapsed="false">
      <c r="A69" s="708"/>
      <c r="B69" s="775" t="s">
        <v>849</v>
      </c>
      <c r="C69" s="776"/>
      <c r="D69" s="777"/>
      <c r="E69" s="777"/>
      <c r="F69" s="777"/>
      <c r="G69" s="777"/>
      <c r="H69" s="777"/>
      <c r="I69" s="777"/>
      <c r="J69" s="777"/>
      <c r="K69" s="778"/>
      <c r="L69" s="779" t="n">
        <v>589303</v>
      </c>
      <c r="M69" s="779" t="n">
        <v>135615</v>
      </c>
      <c r="N69" s="780" t="n">
        <v>724918</v>
      </c>
    </row>
    <row r="70" customFormat="false" ht="12" hidden="false" customHeight="false" outlineLevel="0" collapsed="false">
      <c r="A70" s="719"/>
      <c r="B70" s="714"/>
      <c r="C70" s="733"/>
      <c r="D70" s="733"/>
      <c r="E70" s="733"/>
      <c r="F70" s="733"/>
      <c r="G70" s="733"/>
      <c r="H70" s="733"/>
      <c r="I70" s="733"/>
      <c r="J70" s="733"/>
      <c r="K70" s="733"/>
      <c r="L70" s="733"/>
      <c r="M70" s="733"/>
      <c r="N70" s="734"/>
    </row>
    <row r="71" customFormat="false" ht="12" hidden="false" customHeight="false" outlineLevel="0" collapsed="false">
      <c r="A71" s="708"/>
      <c r="B71" s="775" t="s">
        <v>94</v>
      </c>
      <c r="C71" s="776"/>
      <c r="D71" s="777"/>
      <c r="E71" s="777"/>
      <c r="F71" s="777"/>
      <c r="G71" s="777"/>
      <c r="H71" s="777"/>
      <c r="I71" s="777"/>
      <c r="J71" s="777"/>
      <c r="K71" s="778"/>
      <c r="L71" s="779" t="n">
        <v>-30724</v>
      </c>
      <c r="M71" s="779" t="n">
        <v>0</v>
      </c>
      <c r="N71" s="780" t="n">
        <v>-30724</v>
      </c>
    </row>
    <row r="72" customFormat="false" ht="12" hidden="false" customHeight="false" outlineLevel="0" collapsed="false">
      <c r="A72" s="719"/>
      <c r="B72" s="714"/>
      <c r="C72" s="733"/>
      <c r="D72" s="733"/>
      <c r="E72" s="733"/>
      <c r="F72" s="733"/>
      <c r="G72" s="733"/>
      <c r="H72" s="733"/>
      <c r="I72" s="733"/>
      <c r="J72" s="733"/>
      <c r="K72" s="733"/>
      <c r="L72" s="733"/>
      <c r="M72" s="733"/>
      <c r="N72" s="734"/>
    </row>
    <row r="73" customFormat="false" ht="12" hidden="false" customHeight="false" outlineLevel="0" collapsed="false">
      <c r="A73" s="708"/>
      <c r="B73" s="775" t="s">
        <v>95</v>
      </c>
      <c r="C73" s="776"/>
      <c r="D73" s="777"/>
      <c r="E73" s="777"/>
      <c r="F73" s="777"/>
      <c r="G73" s="777"/>
      <c r="H73" s="777"/>
      <c r="I73" s="777"/>
      <c r="J73" s="777"/>
      <c r="K73" s="778"/>
      <c r="L73" s="779" t="n">
        <v>598150</v>
      </c>
      <c r="M73" s="781" t="n">
        <v>115626</v>
      </c>
      <c r="N73" s="782" t="n">
        <v>713776</v>
      </c>
    </row>
    <row r="74" customFormat="false" ht="12" hidden="false" customHeight="false" outlineLevel="0" collapsed="false">
      <c r="B74" s="772"/>
      <c r="C74" s="711"/>
      <c r="D74" s="711"/>
      <c r="E74" s="711"/>
      <c r="F74" s="711"/>
      <c r="G74" s="711"/>
      <c r="H74" s="711"/>
      <c r="I74" s="711"/>
      <c r="J74" s="711"/>
      <c r="K74" s="711"/>
      <c r="L74" s="711"/>
      <c r="M74" s="783"/>
      <c r="N74" s="784"/>
    </row>
    <row r="75" customFormat="false" ht="20" hidden="false" customHeight="false" outlineLevel="0" collapsed="false">
      <c r="B75" s="730" t="s">
        <v>850</v>
      </c>
      <c r="C75" s="785"/>
      <c r="D75" s="786"/>
      <c r="E75" s="786"/>
      <c r="F75" s="786"/>
      <c r="G75" s="786"/>
      <c r="H75" s="786"/>
      <c r="I75" s="786"/>
      <c r="J75" s="786"/>
      <c r="K75" s="787"/>
      <c r="L75" s="770" t="n">
        <v>11674901</v>
      </c>
      <c r="M75" s="774" t="n">
        <v>3079</v>
      </c>
      <c r="N75" s="741" t="n">
        <v>11677980</v>
      </c>
    </row>
    <row r="76" customFormat="false" ht="12" hidden="false" customHeight="false" outlineLevel="0" collapsed="false">
      <c r="B76" s="709"/>
      <c r="C76" s="709"/>
      <c r="D76" s="709"/>
      <c r="E76" s="709"/>
      <c r="F76" s="709"/>
      <c r="G76" s="709"/>
      <c r="H76" s="709"/>
      <c r="I76" s="709"/>
      <c r="J76" s="709"/>
      <c r="K76" s="709"/>
      <c r="L76" s="709"/>
      <c r="M76" s="709"/>
      <c r="N76" s="709"/>
    </row>
  </sheetData>
  <mergeCells count="1">
    <mergeCell ref="M2:N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5.xml><?xml version="1.0" encoding="utf-8"?>
<worksheet xmlns="http://schemas.openxmlformats.org/spreadsheetml/2006/main" xmlns:r="http://schemas.openxmlformats.org/officeDocument/2006/relationships">
  <sheetPr filterMode="false">
    <pageSetUpPr fitToPage="false"/>
  </sheetPr>
  <dimension ref="A1:X71"/>
  <sheetViews>
    <sheetView windowProtection="false" showFormulas="false" showGridLines="true" showRowColHeaders="true" showZeros="true" rightToLeft="false" tabSelected="false" showOutlineSymbols="true" defaultGridColor="true" view="normal" topLeftCell="D25" colorId="64" zoomScale="110" zoomScaleNormal="110" zoomScalePageLayoutView="100" workbookViewId="0">
      <selection pane="topLeft" activeCell="Q5" activeCellId="0" sqref="Q5"/>
    </sheetView>
  </sheetViews>
  <sheetFormatPr defaultRowHeight="12.8"/>
  <cols>
    <col collapsed="false" hidden="false" max="1" min="1" style="0" width="15.4948979591837"/>
    <col collapsed="false" hidden="false" max="2" min="2" style="0" width="9.66326530612245"/>
    <col collapsed="false" hidden="false" max="3" min="3" style="0" width="8.8265306122449"/>
    <col collapsed="false" hidden="false" max="4" min="4" style="0" width="9.8265306122449"/>
    <col collapsed="false" hidden="false" max="5" min="5" style="0" width="8.8265306122449"/>
    <col collapsed="false" hidden="false" max="6" min="6" style="0" width="9.16326530612245"/>
    <col collapsed="false" hidden="false" max="13" min="7" style="0" width="8.8265306122449"/>
    <col collapsed="false" hidden="false" max="14" min="14" style="0" width="10.5"/>
    <col collapsed="false" hidden="false" max="15" min="15" style="0" width="18.3316326530612"/>
    <col collapsed="false" hidden="false" max="16" min="16" style="0" width="12.1785714285714"/>
    <col collapsed="false" hidden="false" max="17" min="17" style="0" width="8.8265306122449"/>
    <col collapsed="false" hidden="false" max="18" min="18" style="65" width="10.25"/>
    <col collapsed="false" hidden="false" max="1025" min="19" style="0" width="8.8265306122449"/>
  </cols>
  <sheetData>
    <row r="1" customFormat="false" ht="12.85" hidden="false" customHeight="false" outlineLevel="0" collapsed="false">
      <c r="A1" s="5" t="s">
        <v>851</v>
      </c>
      <c r="B1" s="1"/>
      <c r="C1" s="1"/>
      <c r="D1" s="1"/>
      <c r="E1" s="1"/>
      <c r="F1" s="1"/>
      <c r="G1" s="1"/>
      <c r="H1" s="1"/>
      <c r="I1" s="1"/>
      <c r="J1" s="1"/>
      <c r="K1" s="1"/>
      <c r="L1" s="1"/>
      <c r="M1" s="1"/>
      <c r="N1" s="1"/>
    </row>
    <row r="2" customFormat="false" ht="12.8" hidden="false" customHeight="false" outlineLevel="0" collapsed="false">
      <c r="A2" s="788"/>
      <c r="B2" s="788"/>
      <c r="C2" s="788"/>
      <c r="D2" s="788"/>
      <c r="E2" s="788"/>
      <c r="F2" s="788"/>
      <c r="G2" s="788"/>
      <c r="H2" s="788"/>
      <c r="I2" s="788"/>
      <c r="J2" s="788"/>
      <c r="K2" s="788"/>
      <c r="L2" s="788"/>
      <c r="M2" s="789" t="s">
        <v>153</v>
      </c>
      <c r="N2" s="789"/>
    </row>
    <row r="3" customFormat="false" ht="35.95" hidden="false" customHeight="false" outlineLevel="0" collapsed="false">
      <c r="A3" s="790"/>
      <c r="B3" s="658" t="s">
        <v>106</v>
      </c>
      <c r="C3" s="661" t="s">
        <v>741</v>
      </c>
      <c r="D3" s="661" t="s">
        <v>149</v>
      </c>
      <c r="E3" s="661" t="s">
        <v>852</v>
      </c>
      <c r="F3" s="661" t="s">
        <v>771</v>
      </c>
      <c r="G3" s="661" t="s">
        <v>853</v>
      </c>
      <c r="H3" s="661" t="s">
        <v>854</v>
      </c>
      <c r="I3" s="661" t="s">
        <v>115</v>
      </c>
      <c r="J3" s="661" t="s">
        <v>855</v>
      </c>
      <c r="K3" s="661" t="s">
        <v>120</v>
      </c>
      <c r="L3" s="661" t="s">
        <v>121</v>
      </c>
      <c r="M3" s="661" t="s">
        <v>123</v>
      </c>
      <c r="N3" s="661" t="s">
        <v>856</v>
      </c>
      <c r="O3" s="4" t="s">
        <v>174</v>
      </c>
      <c r="P3" s="313" t="s">
        <v>857</v>
      </c>
      <c r="Q3" s="0" t="s">
        <v>858</v>
      </c>
      <c r="R3" s="791" t="s">
        <v>859</v>
      </c>
      <c r="S3" s="313" t="s">
        <v>860</v>
      </c>
      <c r="T3" s="313" t="s">
        <v>861</v>
      </c>
      <c r="U3" s="0" t="s">
        <v>862</v>
      </c>
      <c r="V3" s="0" t="s">
        <v>863</v>
      </c>
      <c r="W3" s="0" t="s">
        <v>864</v>
      </c>
      <c r="X3" s="0" t="s">
        <v>865</v>
      </c>
    </row>
    <row r="4" customFormat="false" ht="12.8" hidden="false" customHeight="false" outlineLevel="0" collapsed="false">
      <c r="A4" s="792" t="s">
        <v>237</v>
      </c>
      <c r="B4" s="665" t="n">
        <v>4604562</v>
      </c>
      <c r="C4" s="793" t="n">
        <v>620373</v>
      </c>
      <c r="D4" s="793" t="n">
        <v>3036055</v>
      </c>
      <c r="E4" s="793" t="n">
        <v>460368</v>
      </c>
      <c r="F4" s="793" t="n">
        <v>670396</v>
      </c>
      <c r="G4" s="793" t="n">
        <v>284360</v>
      </c>
      <c r="H4" s="793" t="n">
        <v>516402</v>
      </c>
      <c r="I4" s="793" t="n">
        <v>327257</v>
      </c>
      <c r="J4" s="793" t="n">
        <v>-1601</v>
      </c>
      <c r="K4" s="793" t="n">
        <v>589303</v>
      </c>
      <c r="L4" s="793" t="n">
        <v>598150</v>
      </c>
      <c r="M4" s="793" t="n">
        <v>-30724</v>
      </c>
      <c r="N4" s="793" t="n">
        <v>11674901</v>
      </c>
      <c r="O4" s="73" t="n">
        <f aca="false">N4-M4+'Annex E'!L4</f>
        <v>15756816</v>
      </c>
      <c r="P4" s="84" t="n">
        <f aca="false">O4*1000/'Table 1.12'!D5</f>
        <v>2957.52688777521</v>
      </c>
      <c r="Q4" s="84" t="n">
        <f aca="false">'Table 1.12'!E5</f>
        <v>371.78013026259</v>
      </c>
      <c r="R4" s="794" t="n">
        <f aca="false">'Table 1.19 AJC'!E4</f>
        <v>457.04525404959</v>
      </c>
      <c r="S4" s="84" t="n">
        <f aca="false">'Annex E'!L4*1000/'Table 1.12'!D5</f>
        <v>760.40148657019</v>
      </c>
      <c r="T4" s="84" t="n">
        <f aca="false">P4-Q4-R4-S4</f>
        <v>1368.30001689284</v>
      </c>
      <c r="U4" s="795" t="n">
        <f aca="false">Q4/$P4</f>
        <v>0.125706424445142</v>
      </c>
      <c r="V4" s="795" t="n">
        <f aca="false">R4/$P4</f>
        <v>0.154536297180852</v>
      </c>
      <c r="W4" s="795" t="n">
        <f aca="false">S4/$P4</f>
        <v>0.257107209984555</v>
      </c>
      <c r="X4" s="795" t="n">
        <f aca="false">T4/$P4</f>
        <v>0.462650068389451</v>
      </c>
    </row>
    <row r="5" customFormat="false" ht="12.8" hidden="false" customHeight="false" outlineLevel="0" collapsed="false">
      <c r="A5" s="796" t="s">
        <v>221</v>
      </c>
      <c r="B5" s="669" t="n">
        <v>156575</v>
      </c>
      <c r="C5" s="690" t="n">
        <v>25974</v>
      </c>
      <c r="D5" s="690" t="n">
        <v>131300</v>
      </c>
      <c r="E5" s="690" t="n">
        <v>10920</v>
      </c>
      <c r="F5" s="690" t="n">
        <v>26756</v>
      </c>
      <c r="G5" s="690" t="n">
        <v>7399</v>
      </c>
      <c r="H5" s="690" t="n">
        <v>16515.0589970502</v>
      </c>
      <c r="I5" s="690" t="n">
        <v>4456</v>
      </c>
      <c r="J5" s="690" t="n">
        <v>0</v>
      </c>
      <c r="K5" s="690" t="n">
        <v>24111.215339233</v>
      </c>
      <c r="L5" s="690" t="n">
        <v>15158</v>
      </c>
      <c r="M5" s="690" t="n">
        <v>-13091</v>
      </c>
      <c r="N5" s="690" t="n">
        <v>406073.274336283</v>
      </c>
      <c r="O5" s="73" t="n">
        <f aca="false">N5-M5+'Annex E'!L5</f>
        <v>545823.572445748</v>
      </c>
      <c r="P5" s="73" t="n">
        <f aca="false">O5*1000/'Table 1.12'!D6</f>
        <v>2403.13288621383</v>
      </c>
      <c r="Q5" s="84" t="n">
        <f aca="false">'Table 1.12'!E6</f>
        <v>452.33566679875</v>
      </c>
      <c r="R5" s="794" t="n">
        <f aca="false">'Table 1.19 AJC'!E5</f>
        <v>779.659225993924</v>
      </c>
      <c r="S5" s="84" t="n">
        <f aca="false">'Annex E'!L5*1000/'Table 1.12'!D6</f>
        <v>557.65111658286</v>
      </c>
      <c r="T5" s="84" t="n">
        <f aca="false">P5-Q5-R5-S5</f>
        <v>613.4868768383</v>
      </c>
      <c r="U5" s="795" t="n">
        <f aca="false">Q5/$P5</f>
        <v>0.188227488123393</v>
      </c>
      <c r="V5" s="795" t="n">
        <f aca="false">R5/$P5</f>
        <v>0.324434504003766</v>
      </c>
      <c r="W5" s="795" t="n">
        <f aca="false">S5/$P5</f>
        <v>0.232051718730147</v>
      </c>
      <c r="X5" s="795" t="n">
        <f aca="false">T5/$P5</f>
        <v>0.255286289142693</v>
      </c>
    </row>
    <row r="6" customFormat="false" ht="12.8" hidden="false" customHeight="false" outlineLevel="0" collapsed="false">
      <c r="A6" s="796" t="s">
        <v>223</v>
      </c>
      <c r="B6" s="669" t="n">
        <v>234054</v>
      </c>
      <c r="C6" s="690" t="n">
        <v>21642</v>
      </c>
      <c r="D6" s="690" t="n">
        <v>121212</v>
      </c>
      <c r="E6" s="690" t="n">
        <v>37555</v>
      </c>
      <c r="F6" s="690" t="n">
        <v>28883</v>
      </c>
      <c r="G6" s="690" t="n">
        <v>6516</v>
      </c>
      <c r="H6" s="690" t="n">
        <v>17542.9619200858</v>
      </c>
      <c r="I6" s="690" t="n">
        <v>7071</v>
      </c>
      <c r="J6" s="690" t="n">
        <v>625</v>
      </c>
      <c r="K6" s="690" t="n">
        <v>19188.1064628587</v>
      </c>
      <c r="L6" s="690" t="n">
        <v>12066</v>
      </c>
      <c r="M6" s="690" t="n">
        <v>-596</v>
      </c>
      <c r="N6" s="690" t="n">
        <v>505759.068382945</v>
      </c>
      <c r="O6" s="73" t="n">
        <f aca="false">N6-M6+'Annex E'!L6</f>
        <v>623274.015647575</v>
      </c>
      <c r="P6" s="73" t="n">
        <f aca="false">O6*1000/'Table 1.12'!D7</f>
        <v>2418.22773200735</v>
      </c>
      <c r="Q6" s="84" t="n">
        <f aca="false">'Table 1.12'!E7</f>
        <v>439.776518972608</v>
      </c>
      <c r="R6" s="794" t="n">
        <f aca="false">'Table 1.19 AJC'!E6</f>
        <v>306.304803290137</v>
      </c>
      <c r="S6" s="84" t="n">
        <f aca="false">'Annex E'!L6*1000/'Table 1.12'!D7</f>
        <v>453.631362088267</v>
      </c>
      <c r="T6" s="84" t="n">
        <f aca="false">P6-Q6-R6-S6</f>
        <v>1218.51504765634</v>
      </c>
      <c r="U6" s="795" t="n">
        <f aca="false">Q6/$P6</f>
        <v>0.181859017309157</v>
      </c>
      <c r="V6" s="795" t="n">
        <f aca="false">R6/$P6</f>
        <v>0.126664994878657</v>
      </c>
      <c r="W6" s="795" t="n">
        <f aca="false">S6/$P6</f>
        <v>0.187588354927892</v>
      </c>
      <c r="X6" s="795" t="n">
        <f aca="false">T6/$P6</f>
        <v>0.503887632884294</v>
      </c>
    </row>
    <row r="7" customFormat="false" ht="12.8" hidden="false" customHeight="false" outlineLevel="0" collapsed="false">
      <c r="A7" s="796" t="s">
        <v>229</v>
      </c>
      <c r="B7" s="669" t="n">
        <v>95596</v>
      </c>
      <c r="C7" s="690" t="n">
        <v>10506</v>
      </c>
      <c r="D7" s="690" t="n">
        <v>56590</v>
      </c>
      <c r="E7" s="690" t="n">
        <v>12967.9184776131</v>
      </c>
      <c r="F7" s="690" t="n">
        <v>14429</v>
      </c>
      <c r="G7" s="690" t="n">
        <v>2839</v>
      </c>
      <c r="H7" s="690" t="n">
        <v>15450.2843402112</v>
      </c>
      <c r="I7" s="690" t="n">
        <v>7864</v>
      </c>
      <c r="J7" s="690" t="n">
        <v>111</v>
      </c>
      <c r="K7" s="690" t="n">
        <v>13203.3859764089</v>
      </c>
      <c r="L7" s="690" t="n">
        <v>8608</v>
      </c>
      <c r="M7" s="690" t="n">
        <v>0</v>
      </c>
      <c r="N7" s="690" t="n">
        <v>238164.588794233</v>
      </c>
      <c r="O7" s="73" t="n">
        <f aca="false">N7-M7+'Annex E'!L7</f>
        <v>308861.161924129</v>
      </c>
      <c r="P7" s="73" t="n">
        <f aca="false">O7*1000/'Table 1.12'!D8</f>
        <v>2657.09877773683</v>
      </c>
      <c r="Q7" s="84" t="n">
        <f aca="false">'Table 1.12'!E8</f>
        <v>355.884377150723</v>
      </c>
      <c r="R7" s="794" t="n">
        <f aca="false">'Table 1.19 AJC'!E7</f>
        <v>221.64487267722</v>
      </c>
      <c r="S7" s="84" t="n">
        <f aca="false">'Annex E'!L7*1000/'Table 1.12'!D8</f>
        <v>608.194882397595</v>
      </c>
      <c r="T7" s="84" t="n">
        <f aca="false">P7-Q7-R7-S7</f>
        <v>1471.3746455113</v>
      </c>
      <c r="U7" s="795" t="n">
        <f aca="false">Q7/$P7</f>
        <v>0.133937202535558</v>
      </c>
      <c r="V7" s="795" t="n">
        <f aca="false">R7/$P7</f>
        <v>0.0834161208210725</v>
      </c>
      <c r="W7" s="795" t="n">
        <f aca="false">S7/$P7</f>
        <v>0.228894344272598</v>
      </c>
      <c r="X7" s="795" t="n">
        <f aca="false">T7/$P7</f>
        <v>0.553752332370771</v>
      </c>
    </row>
    <row r="8" customFormat="false" ht="12.8" hidden="false" customHeight="false" outlineLevel="0" collapsed="false">
      <c r="A8" s="796" t="s">
        <v>250</v>
      </c>
      <c r="B8" s="669" t="n">
        <v>90230</v>
      </c>
      <c r="C8" s="690" t="n">
        <v>8406</v>
      </c>
      <c r="D8" s="690" t="n">
        <v>56801</v>
      </c>
      <c r="E8" s="690" t="n">
        <v>18956.6950189365</v>
      </c>
      <c r="F8" s="690" t="n">
        <v>17048</v>
      </c>
      <c r="G8" s="690" t="n">
        <v>5016</v>
      </c>
      <c r="H8" s="690" t="n">
        <v>9518.57037943696</v>
      </c>
      <c r="I8" s="690" t="n">
        <v>7971</v>
      </c>
      <c r="J8" s="690" t="n">
        <v>169</v>
      </c>
      <c r="K8" s="690" t="n">
        <v>17395.3798454925</v>
      </c>
      <c r="L8" s="690" t="n">
        <v>19441</v>
      </c>
      <c r="M8" s="690" t="n">
        <v>-1650</v>
      </c>
      <c r="N8" s="690" t="n">
        <v>249302.645243866</v>
      </c>
      <c r="O8" s="73" t="n">
        <f aca="false">N8-M8+'Annex E'!L8</f>
        <v>311872.619414205</v>
      </c>
      <c r="P8" s="73" t="n">
        <f aca="false">O8*1000/'Table 1.12'!D9</f>
        <v>3541.99454189897</v>
      </c>
      <c r="Q8" s="84" t="n">
        <f aca="false">'Table 1.12'!E9</f>
        <v>477.751277683135</v>
      </c>
      <c r="R8" s="794" t="n">
        <f aca="false">'Table 1.19 AJC'!E8</f>
        <v>323.58886996025</v>
      </c>
      <c r="S8" s="84" t="n">
        <f aca="false">'Annex E'!L8*1000/'Table 1.12'!D9</f>
        <v>691.879320503562</v>
      </c>
      <c r="T8" s="84" t="n">
        <f aca="false">P8-Q8-R8-S8</f>
        <v>2048.77507375203</v>
      </c>
      <c r="U8" s="795" t="n">
        <f aca="false">Q8/$P8</f>
        <v>0.134881991497084</v>
      </c>
      <c r="V8" s="795" t="n">
        <f aca="false">R8/$P8</f>
        <v>0.0913578115754983</v>
      </c>
      <c r="W8" s="795" t="n">
        <f aca="false">S8/$P8</f>
        <v>0.195336077545908</v>
      </c>
      <c r="X8" s="795" t="n">
        <f aca="false">T8/$P8</f>
        <v>0.57842411938151</v>
      </c>
    </row>
    <row r="9" customFormat="false" ht="12.8" hidden="false" customHeight="false" outlineLevel="0" collapsed="false">
      <c r="A9" s="796" t="s">
        <v>233</v>
      </c>
      <c r="B9" s="669" t="n">
        <v>40594</v>
      </c>
      <c r="C9" s="690" t="n">
        <v>5480</v>
      </c>
      <c r="D9" s="690" t="n">
        <v>29786</v>
      </c>
      <c r="E9" s="690" t="n">
        <v>3186.64157515108</v>
      </c>
      <c r="F9" s="690" t="n">
        <v>5439</v>
      </c>
      <c r="G9" s="690" t="n">
        <v>3027</v>
      </c>
      <c r="H9" s="690" t="n">
        <v>5334.19598170932</v>
      </c>
      <c r="I9" s="690" t="n">
        <v>3142</v>
      </c>
      <c r="J9" s="690" t="n">
        <v>0</v>
      </c>
      <c r="K9" s="690" t="n">
        <v>7311</v>
      </c>
      <c r="L9" s="690" t="n">
        <v>6237</v>
      </c>
      <c r="M9" s="690" t="n">
        <v>66</v>
      </c>
      <c r="N9" s="690" t="n">
        <v>109602.83755686</v>
      </c>
      <c r="O9" s="73" t="n">
        <f aca="false">N9-M9+'Annex E'!L9</f>
        <v>152715.184470169</v>
      </c>
      <c r="P9" s="73" t="n">
        <f aca="false">O9*1000/'Table 1.12'!D10</f>
        <v>2978.06521977709</v>
      </c>
      <c r="Q9" s="84" t="n">
        <f aca="false">'Table 1.12'!E10</f>
        <v>353.217628705148</v>
      </c>
      <c r="R9" s="794" t="n">
        <f aca="false">'Table 1.19 AJC'!E9</f>
        <v>231.513260530421</v>
      </c>
      <c r="S9" s="84" t="n">
        <f aca="false">'Annex E'!L9*1000/'Table 1.12'!D10</f>
        <v>842.01144526734</v>
      </c>
      <c r="T9" s="84" t="n">
        <f aca="false">P9-Q9-R9-S9</f>
        <v>1551.32288527418</v>
      </c>
      <c r="U9" s="795" t="n">
        <f aca="false">Q9/$P9</f>
        <v>0.118606411424256</v>
      </c>
      <c r="V9" s="795" t="n">
        <f aca="false">R9/$P9</f>
        <v>0.0777394863594526</v>
      </c>
      <c r="W9" s="795" t="n">
        <f aca="false">S9/$P9</f>
        <v>0.282737745189598</v>
      </c>
      <c r="X9" s="795" t="n">
        <f aca="false">T9/$P9</f>
        <v>0.520916357026693</v>
      </c>
    </row>
    <row r="10" customFormat="false" ht="12.8" hidden="false" customHeight="false" outlineLevel="0" collapsed="false">
      <c r="A10" s="796" t="s">
        <v>245</v>
      </c>
      <c r="B10" s="669" t="n">
        <v>138197</v>
      </c>
      <c r="C10" s="690" t="n">
        <v>17161</v>
      </c>
      <c r="D10" s="690" t="n">
        <v>88655</v>
      </c>
      <c r="E10" s="690" t="n">
        <v>18303</v>
      </c>
      <c r="F10" s="690" t="n">
        <v>22608</v>
      </c>
      <c r="G10" s="690" t="n">
        <v>6887</v>
      </c>
      <c r="H10" s="690" t="n">
        <v>15617</v>
      </c>
      <c r="I10" s="690" t="n">
        <v>8736</v>
      </c>
      <c r="J10" s="690" t="n">
        <v>-195</v>
      </c>
      <c r="K10" s="690" t="n">
        <v>19280</v>
      </c>
      <c r="L10" s="690" t="n">
        <v>15442</v>
      </c>
      <c r="M10" s="690" t="n">
        <v>13</v>
      </c>
      <c r="N10" s="690" t="n">
        <v>350704</v>
      </c>
      <c r="O10" s="73" t="n">
        <f aca="false">N10-M10+'Annex E'!L10</f>
        <v>456647</v>
      </c>
      <c r="P10" s="73" t="n">
        <f aca="false">O10*1000/'Table 1.12'!D11</f>
        <v>3038.843415186</v>
      </c>
      <c r="Q10" s="84" t="n">
        <f aca="false">'Table 1.12'!E11</f>
        <v>364.836627404006</v>
      </c>
      <c r="R10" s="794" t="n">
        <f aca="false">'Table 1.19 AJC'!E10</f>
        <v>296.45970586278</v>
      </c>
      <c r="S10" s="84" t="n">
        <f aca="false">'Annex E'!L10*1000/'Table 1.12'!D11</f>
        <v>705.104145870766</v>
      </c>
      <c r="T10" s="84" t="n">
        <f aca="false">P10-Q10-R10-S10</f>
        <v>1672.44293604845</v>
      </c>
      <c r="U10" s="795" t="n">
        <f aca="false">Q10/$P10</f>
        <v>0.120057725113709</v>
      </c>
      <c r="V10" s="795" t="n">
        <f aca="false">R10/$P10</f>
        <v>0.0975567560938756</v>
      </c>
      <c r="W10" s="795" t="n">
        <f aca="false">S10/$P10</f>
        <v>0.232030430507591</v>
      </c>
      <c r="X10" s="795" t="n">
        <f aca="false">T10/$P10</f>
        <v>0.550355088284824</v>
      </c>
    </row>
    <row r="11" customFormat="false" ht="12.8" hidden="false" customHeight="false" outlineLevel="0" collapsed="false">
      <c r="A11" s="796" t="s">
        <v>241</v>
      </c>
      <c r="B11" s="669" t="n">
        <v>127369</v>
      </c>
      <c r="C11" s="690" t="n">
        <v>20783</v>
      </c>
      <c r="D11" s="690" t="n">
        <v>96741</v>
      </c>
      <c r="E11" s="690" t="n">
        <v>7754.69856183703</v>
      </c>
      <c r="F11" s="690" t="n">
        <v>17577</v>
      </c>
      <c r="G11" s="690" t="n">
        <v>9248</v>
      </c>
      <c r="H11" s="690" t="n">
        <v>9124.5344001551</v>
      </c>
      <c r="I11" s="690" t="n">
        <v>15485</v>
      </c>
      <c r="J11" s="690" t="n">
        <v>0</v>
      </c>
      <c r="K11" s="690" t="n">
        <v>16717.375491481</v>
      </c>
      <c r="L11" s="690" t="n">
        <v>14676</v>
      </c>
      <c r="M11" s="690" t="n">
        <v>0</v>
      </c>
      <c r="N11" s="690" t="n">
        <v>335475.608453473</v>
      </c>
      <c r="O11" s="73" t="n">
        <f aca="false">N11-M11+'Annex E'!L11</f>
        <v>475274.935630067</v>
      </c>
      <c r="P11" s="73" t="n">
        <f aca="false">O11*1000/'Table 1.12'!D12</f>
        <v>3207.63268968122</v>
      </c>
      <c r="Q11" s="84" t="n">
        <f aca="false">'Table 1.12'!E12</f>
        <v>313.707228183843</v>
      </c>
      <c r="R11" s="794" t="n">
        <f aca="false">'Table 1.19 AJC'!E11</f>
        <v>364.115542957414</v>
      </c>
      <c r="S11" s="84" t="n">
        <f aca="false">'Annex E'!L11*1000/'Table 1.12'!D12</f>
        <v>943.506291264048</v>
      </c>
      <c r="T11" s="84" t="n">
        <f aca="false">P11-Q11-R11-S11</f>
        <v>1586.30362727592</v>
      </c>
      <c r="U11" s="795" t="n">
        <f aca="false">Q11/$P11</f>
        <v>0.0978002341705213</v>
      </c>
      <c r="V11" s="795" t="n">
        <f aca="false">R11/$P11</f>
        <v>0.113515348602336</v>
      </c>
      <c r="W11" s="795" t="n">
        <f aca="false">S11/$P11</f>
        <v>0.294144118900912</v>
      </c>
      <c r="X11" s="795" t="n">
        <f aca="false">T11/$P11</f>
        <v>0.49454029832623</v>
      </c>
    </row>
    <row r="12" customFormat="false" ht="12.8" hidden="false" customHeight="false" outlineLevel="0" collapsed="false">
      <c r="A12" s="796" t="s">
        <v>239</v>
      </c>
      <c r="B12" s="669" t="n">
        <v>110948</v>
      </c>
      <c r="C12" s="690" t="n">
        <v>10267</v>
      </c>
      <c r="D12" s="690" t="n">
        <v>76499</v>
      </c>
      <c r="E12" s="690" t="n">
        <v>10821.4538830183</v>
      </c>
      <c r="F12" s="690" t="n">
        <v>11985</v>
      </c>
      <c r="G12" s="690" t="n">
        <v>5230</v>
      </c>
      <c r="H12" s="690" t="n">
        <v>6842.4631294964</v>
      </c>
      <c r="I12" s="690" t="n">
        <v>10400</v>
      </c>
      <c r="J12" s="690" t="n">
        <v>0</v>
      </c>
      <c r="K12" s="690" t="n">
        <v>13892.6694032135</v>
      </c>
      <c r="L12" s="690" t="n">
        <v>15951</v>
      </c>
      <c r="M12" s="690" t="n">
        <v>0</v>
      </c>
      <c r="N12" s="690" t="n">
        <v>272836.586415728</v>
      </c>
      <c r="O12" s="73" t="n">
        <f aca="false">N12-M12+'Annex E'!L12</f>
        <v>357406.629072245</v>
      </c>
      <c r="P12" s="73" t="n">
        <f aca="false">O12*1000/'Table 1.12'!D13</f>
        <v>2919.03486664688</v>
      </c>
      <c r="Q12" s="84" t="n">
        <f aca="false">'Table 1.12'!E13</f>
        <v>323.717739300882</v>
      </c>
      <c r="R12" s="794" t="n">
        <f aca="false">'Table 1.19 AJC'!E12</f>
        <v>233.142763802679</v>
      </c>
      <c r="S12" s="84" t="n">
        <f aca="false">'Annex E'!L12*1000/'Table 1.12'!D13</f>
        <v>690.706000134896</v>
      </c>
      <c r="T12" s="84" t="n">
        <f aca="false">P12-Q12-R12-S12</f>
        <v>1671.46836340843</v>
      </c>
      <c r="U12" s="795" t="n">
        <f aca="false">Q12/$P12</f>
        <v>0.110898894357072</v>
      </c>
      <c r="V12" s="795" t="n">
        <f aca="false">R12/$P12</f>
        <v>0.0798698112402102</v>
      </c>
      <c r="W12" s="795" t="n">
        <f aca="false">S12/$P12</f>
        <v>0.236621360034769</v>
      </c>
      <c r="X12" s="795" t="n">
        <f aca="false">T12/$P12</f>
        <v>0.572609934367949</v>
      </c>
    </row>
    <row r="13" customFormat="false" ht="12.8" hidden="false" customHeight="false" outlineLevel="0" collapsed="false">
      <c r="A13" s="796" t="s">
        <v>236</v>
      </c>
      <c r="B13" s="669" t="n">
        <v>106553</v>
      </c>
      <c r="C13" s="690" t="n">
        <v>9022</v>
      </c>
      <c r="D13" s="690" t="n">
        <v>53023</v>
      </c>
      <c r="E13" s="690" t="n">
        <v>7461.78543005816</v>
      </c>
      <c r="F13" s="690" t="n">
        <v>13602</v>
      </c>
      <c r="G13" s="690" t="n">
        <v>3581</v>
      </c>
      <c r="H13" s="690" t="n">
        <v>9688.54834761322</v>
      </c>
      <c r="I13" s="690" t="n">
        <v>1758</v>
      </c>
      <c r="J13" s="690" t="n">
        <v>0</v>
      </c>
      <c r="K13" s="690" t="n">
        <v>14498.1307009489</v>
      </c>
      <c r="L13" s="690" t="n">
        <v>10799</v>
      </c>
      <c r="M13" s="690" t="n">
        <v>0</v>
      </c>
      <c r="N13" s="690" t="n">
        <v>229986.46447862</v>
      </c>
      <c r="O13" s="73" t="n">
        <f aca="false">N13-M13+'Annex E'!L13</f>
        <v>288769.586408201</v>
      </c>
      <c r="P13" s="73" t="n">
        <f aca="false">O13*1000/'Table 1.12'!D14</f>
        <v>2727.84419429625</v>
      </c>
      <c r="Q13" s="84" t="n">
        <f aca="false">'Table 1.12'!E14</f>
        <v>444.917815983374</v>
      </c>
      <c r="R13" s="794" t="n">
        <f aca="false">'Table 1.19 AJC'!E13</f>
        <v>216.181749480446</v>
      </c>
      <c r="S13" s="84" t="n">
        <f aca="false">'Annex E'!L13*1000/'Table 1.12'!D14</f>
        <v>555.291157468175</v>
      </c>
      <c r="T13" s="84" t="n">
        <f aca="false">P13-Q13-R13-S13</f>
        <v>1511.45347136426</v>
      </c>
      <c r="U13" s="795" t="n">
        <f aca="false">Q13/$P13</f>
        <v>0.163102356400585</v>
      </c>
      <c r="V13" s="795" t="n">
        <f aca="false">R13/$P13</f>
        <v>0.0792500355894476</v>
      </c>
      <c r="W13" s="795" t="n">
        <f aca="false">S13/$P13</f>
        <v>0.203564103341845</v>
      </c>
      <c r="X13" s="795" t="n">
        <f aca="false">T13/$P13</f>
        <v>0.554083504668122</v>
      </c>
    </row>
    <row r="14" customFormat="false" ht="12.8" hidden="false" customHeight="false" outlineLevel="0" collapsed="false">
      <c r="A14" s="796" t="s">
        <v>230</v>
      </c>
      <c r="B14" s="669" t="n">
        <v>82169</v>
      </c>
      <c r="C14" s="690" t="n">
        <v>16899</v>
      </c>
      <c r="D14" s="690" t="n">
        <v>61602</v>
      </c>
      <c r="E14" s="690" t="n">
        <v>5279.87656118007</v>
      </c>
      <c r="F14" s="690" t="n">
        <v>11488</v>
      </c>
      <c r="G14" s="690" t="n">
        <v>3366</v>
      </c>
      <c r="H14" s="690" t="n">
        <v>1780.19092553662</v>
      </c>
      <c r="I14" s="690" t="n">
        <v>3962</v>
      </c>
      <c r="J14" s="690" t="n">
        <v>0</v>
      </c>
      <c r="K14" s="690" t="n">
        <v>11020.8936924167</v>
      </c>
      <c r="L14" s="690" t="n">
        <v>10559</v>
      </c>
      <c r="M14" s="690" t="n">
        <v>0</v>
      </c>
      <c r="N14" s="690" t="n">
        <v>208125.961179133</v>
      </c>
      <c r="O14" s="73" t="n">
        <f aca="false">N14-M14+'Annex E'!L14</f>
        <v>258905.124531291</v>
      </c>
      <c r="P14" s="73" t="n">
        <f aca="false">O14*1000/'Table 1.12'!D15</f>
        <v>2554.31259403405</v>
      </c>
      <c r="Q14" s="84" t="n">
        <f aca="false">'Table 1.12'!E15</f>
        <v>410.142067876875</v>
      </c>
      <c r="R14" s="794" t="n">
        <f aca="false">'Table 1.19 AJC'!E14</f>
        <v>228.235990528808</v>
      </c>
      <c r="S14" s="84" t="n">
        <f aca="false">'Annex E'!L14*1000/'Table 1.12'!D15</f>
        <v>500.978328257284</v>
      </c>
      <c r="T14" s="84" t="n">
        <f aca="false">P14-Q14-R14-S14</f>
        <v>1414.95620737108</v>
      </c>
      <c r="U14" s="795" t="n">
        <f aca="false">Q14/$P14</f>
        <v>0.16056847107704</v>
      </c>
      <c r="V14" s="795" t="n">
        <f aca="false">R14/$P14</f>
        <v>0.0893531946958586</v>
      </c>
      <c r="W14" s="795" t="n">
        <f aca="false">S14/$P14</f>
        <v>0.19613039117741</v>
      </c>
      <c r="X14" s="795" t="n">
        <f aca="false">T14/$P14</f>
        <v>0.553947943049691</v>
      </c>
    </row>
    <row r="15" customFormat="false" ht="12.8" hidden="false" customHeight="false" outlineLevel="0" collapsed="false">
      <c r="A15" s="796" t="s">
        <v>242</v>
      </c>
      <c r="B15" s="669" t="n">
        <v>103514</v>
      </c>
      <c r="C15" s="690" t="n">
        <v>9859</v>
      </c>
      <c r="D15" s="690" t="n">
        <v>46939</v>
      </c>
      <c r="E15" s="690" t="n">
        <v>9842.076203007</v>
      </c>
      <c r="F15" s="690" t="n">
        <v>8232</v>
      </c>
      <c r="G15" s="690" t="n">
        <v>3376</v>
      </c>
      <c r="H15" s="690" t="n">
        <v>5198.85017421603</v>
      </c>
      <c r="I15" s="690" t="n">
        <v>3509</v>
      </c>
      <c r="J15" s="690" t="n">
        <v>0</v>
      </c>
      <c r="K15" s="690" t="n">
        <v>9060.64820778571</v>
      </c>
      <c r="L15" s="690" t="n">
        <v>10487</v>
      </c>
      <c r="M15" s="690" t="n">
        <v>0</v>
      </c>
      <c r="N15" s="690" t="n">
        <v>210017.574585009</v>
      </c>
      <c r="O15" s="73" t="n">
        <f aca="false">N15-M15+'Annex E'!L15</f>
        <v>253978.334419703</v>
      </c>
      <c r="P15" s="73" t="n">
        <f aca="false">O15*1000/'Table 1.12'!D16</f>
        <v>2775.71950185468</v>
      </c>
      <c r="Q15" s="84" t="n">
        <f aca="false">'Table 1.12'!E16</f>
        <v>446.918032786885</v>
      </c>
      <c r="R15" s="794" t="n">
        <f aca="false">'Table 1.19 AJC'!E15</f>
        <v>152.174863387978</v>
      </c>
      <c r="S15" s="84" t="n">
        <f aca="false">'Annex E'!L15*1000/'Table 1.12'!D16</f>
        <v>480.445462674257</v>
      </c>
      <c r="T15" s="84" t="n">
        <f aca="false">P15-Q15-R15-S15</f>
        <v>1696.18114300556</v>
      </c>
      <c r="U15" s="795" t="n">
        <f aca="false">Q15/$P15</f>
        <v>0.161009796734959</v>
      </c>
      <c r="V15" s="795" t="n">
        <f aca="false">R15/$P15</f>
        <v>0.0548235739548963</v>
      </c>
      <c r="W15" s="795" t="n">
        <f aca="false">S15/$P15</f>
        <v>0.173088621654037</v>
      </c>
      <c r="X15" s="795" t="n">
        <f aca="false">T15/$P15</f>
        <v>0.611078007656107</v>
      </c>
    </row>
    <row r="16" customFormat="false" ht="12.8" hidden="false" customHeight="false" outlineLevel="0" collapsed="false">
      <c r="A16" s="796" t="s">
        <v>222</v>
      </c>
      <c r="B16" s="669" t="n">
        <v>296931</v>
      </c>
      <c r="C16" s="690" t="n">
        <v>42690</v>
      </c>
      <c r="D16" s="690" t="n">
        <v>301353</v>
      </c>
      <c r="E16" s="690" t="n">
        <v>14157.9268308532</v>
      </c>
      <c r="F16" s="690" t="n">
        <v>64616</v>
      </c>
      <c r="G16" s="690" t="n">
        <v>24207</v>
      </c>
      <c r="H16" s="690" t="n">
        <v>31836.8742600067</v>
      </c>
      <c r="I16" s="690" t="n">
        <v>27620</v>
      </c>
      <c r="J16" s="690" t="n">
        <v>0</v>
      </c>
      <c r="K16" s="690" t="n">
        <v>70858.0088589653</v>
      </c>
      <c r="L16" s="690" t="n">
        <v>66794</v>
      </c>
      <c r="M16" s="690" t="n">
        <v>45</v>
      </c>
      <c r="N16" s="690" t="n">
        <v>941108.809949825</v>
      </c>
      <c r="O16" s="73" t="n">
        <f aca="false">N16-M16+'Annex E'!L16</f>
        <v>1415170.35365623</v>
      </c>
      <c r="P16" s="73" t="n">
        <f aca="false">O16*1000/'Table 1.12'!D17</f>
        <v>2902.91354596149</v>
      </c>
      <c r="Q16" s="84" t="n">
        <f aca="false">'Table 1.12'!E17</f>
        <v>426.843076923077</v>
      </c>
      <c r="R16" s="794" t="n">
        <f aca="false">'Table 1.19 AJC'!E16</f>
        <v>686.420512820513</v>
      </c>
      <c r="S16" s="84" t="n">
        <f aca="false">'Annex E'!L16*1000/'Table 1.12'!D17</f>
        <v>972.52624350031</v>
      </c>
      <c r="T16" s="84" t="n">
        <f aca="false">P16-Q16-R16-S16</f>
        <v>817.12371271759</v>
      </c>
      <c r="U16" s="795" t="n">
        <f aca="false">Q16/$P16</f>
        <v>0.147039541538155</v>
      </c>
      <c r="V16" s="795" t="n">
        <f aca="false">R16/$P16</f>
        <v>0.236459164888136</v>
      </c>
      <c r="W16" s="795" t="n">
        <f aca="false">S16/$P16</f>
        <v>0.335017294901283</v>
      </c>
      <c r="X16" s="795" t="n">
        <f aca="false">T16/$P16</f>
        <v>0.281483998672426</v>
      </c>
    </row>
    <row r="17" customFormat="false" ht="12.8" hidden="false" customHeight="false" outlineLevel="0" collapsed="false">
      <c r="A17" s="796" t="s">
        <v>253</v>
      </c>
      <c r="B17" s="669" t="n">
        <v>47942</v>
      </c>
      <c r="C17" s="690" t="n">
        <v>3133</v>
      </c>
      <c r="D17" s="690" t="n">
        <v>22415</v>
      </c>
      <c r="E17" s="690" t="n">
        <v>7174</v>
      </c>
      <c r="F17" s="690" t="n">
        <v>6091</v>
      </c>
      <c r="G17" s="690" t="n">
        <v>3171</v>
      </c>
      <c r="H17" s="690" t="n">
        <v>4987.73888255416</v>
      </c>
      <c r="I17" s="690" t="n">
        <v>3369</v>
      </c>
      <c r="J17" s="690" t="n">
        <v>59</v>
      </c>
      <c r="K17" s="690" t="n">
        <v>9440.89129608514</v>
      </c>
      <c r="L17" s="690" t="n">
        <v>10581</v>
      </c>
      <c r="M17" s="690" t="n">
        <v>0</v>
      </c>
      <c r="N17" s="690" t="n">
        <v>118363.630178639</v>
      </c>
      <c r="O17" s="73" t="n">
        <f aca="false">N17-M17+'Annex E'!L17</f>
        <v>140930.588919723</v>
      </c>
      <c r="P17" s="73" t="n">
        <f aca="false">O17*1000/'Table 1.12'!D18</f>
        <v>5143.45215035485</v>
      </c>
      <c r="Q17" s="84" t="n">
        <f aca="false">'Table 1.12'!E18</f>
        <v>330.510948905109</v>
      </c>
      <c r="R17" s="794" t="n">
        <f aca="false">'Table 1.19 AJC'!E17</f>
        <v>236.313868613139</v>
      </c>
      <c r="S17" s="84" t="n">
        <f aca="false">'Annex E'!L17*1000/'Table 1.12'!D18</f>
        <v>823.611632886274</v>
      </c>
      <c r="T17" s="84" t="n">
        <f aca="false">P17-Q17-R17-S17</f>
        <v>3753.01569995033</v>
      </c>
      <c r="U17" s="795" t="n">
        <f aca="false">Q17/$P17</f>
        <v>0.0642585833878726</v>
      </c>
      <c r="V17" s="795" t="n">
        <f aca="false">R17/$P17</f>
        <v>0.0459446032946637</v>
      </c>
      <c r="W17" s="795" t="n">
        <f aca="false">S17/$P17</f>
        <v>0.160128180220254</v>
      </c>
      <c r="X17" s="795" t="n">
        <f aca="false">T17/$P17</f>
        <v>0.72966863309721</v>
      </c>
    </row>
    <row r="18" customFormat="false" ht="12.8" hidden="false" customHeight="false" outlineLevel="0" collapsed="false">
      <c r="A18" s="796" t="s">
        <v>231</v>
      </c>
      <c r="B18" s="669" t="n">
        <v>135519</v>
      </c>
      <c r="C18" s="690" t="n">
        <v>17703</v>
      </c>
      <c r="D18" s="690" t="n">
        <v>80938</v>
      </c>
      <c r="E18" s="690" t="n">
        <v>11524.292845539</v>
      </c>
      <c r="F18" s="690" t="n">
        <v>15218</v>
      </c>
      <c r="G18" s="690" t="n">
        <v>10708</v>
      </c>
      <c r="H18" s="690" t="n">
        <v>11739.6470775316</v>
      </c>
      <c r="I18" s="690" t="n">
        <v>11875</v>
      </c>
      <c r="J18" s="690" t="n">
        <v>190</v>
      </c>
      <c r="K18" s="690" t="n">
        <v>19487</v>
      </c>
      <c r="L18" s="690" t="n">
        <v>14686</v>
      </c>
      <c r="M18" s="690" t="n">
        <v>-245</v>
      </c>
      <c r="N18" s="690" t="n">
        <v>329342.939923071</v>
      </c>
      <c r="O18" s="73" t="n">
        <f aca="false">N18-M18+'Annex E'!L18</f>
        <v>428476.097350461</v>
      </c>
      <c r="P18" s="73" t="n">
        <f aca="false">O18*1000/'Table 1.12'!D19</f>
        <v>2726.71565069658</v>
      </c>
      <c r="Q18" s="84" t="n">
        <f aca="false">'Table 1.12'!E19</f>
        <v>330.361461117475</v>
      </c>
      <c r="R18" s="794" t="n">
        <f aca="false">'Table 1.19 AJC'!E18</f>
        <v>434.586992490773</v>
      </c>
      <c r="S18" s="84" t="n">
        <f aca="false">'Annex E'!L18*1000/'Table 1.12'!D19</f>
        <v>629.299716350958</v>
      </c>
      <c r="T18" s="84" t="n">
        <f aca="false">P18-Q18-R18-S18</f>
        <v>1332.46748073737</v>
      </c>
      <c r="U18" s="795" t="n">
        <f aca="false">Q18/$P18</f>
        <v>0.121157283500786</v>
      </c>
      <c r="V18" s="795" t="n">
        <f aca="false">R18/$P18</f>
        <v>0.159381119325644</v>
      </c>
      <c r="W18" s="795" t="n">
        <f aca="false">S18/$P18</f>
        <v>0.230790370895548</v>
      </c>
      <c r="X18" s="795" t="n">
        <f aca="false">T18/$P18</f>
        <v>0.488671226278023</v>
      </c>
    </row>
    <row r="19" customFormat="false" ht="12.8" hidden="false" customHeight="false" outlineLevel="0" collapsed="false">
      <c r="A19" s="796" t="s">
        <v>227</v>
      </c>
      <c r="B19" s="669" t="n">
        <v>310613</v>
      </c>
      <c r="C19" s="690" t="n">
        <v>45485</v>
      </c>
      <c r="D19" s="690" t="n">
        <v>205150</v>
      </c>
      <c r="E19" s="690" t="n">
        <v>34848.5596789915</v>
      </c>
      <c r="F19" s="690" t="n">
        <v>42782</v>
      </c>
      <c r="G19" s="690" t="n">
        <v>12883</v>
      </c>
      <c r="H19" s="690" t="n">
        <v>20051.9605887322</v>
      </c>
      <c r="I19" s="690" t="n">
        <v>17183</v>
      </c>
      <c r="J19" s="690" t="n">
        <v>360</v>
      </c>
      <c r="K19" s="690" t="n">
        <v>29393</v>
      </c>
      <c r="L19" s="690" t="n">
        <v>29988</v>
      </c>
      <c r="M19" s="690" t="n">
        <v>-970</v>
      </c>
      <c r="N19" s="690" t="n">
        <v>747767.520267724</v>
      </c>
      <c r="O19" s="73" t="n">
        <f aca="false">N19-M19+'Annex E'!L19</f>
        <v>996713.303359543</v>
      </c>
      <c r="P19" s="73" t="n">
        <f aca="false">O19*1000/'Table 1.12'!D20</f>
        <v>2716.50623684158</v>
      </c>
      <c r="Q19" s="84" t="n">
        <f aca="false">'Table 1.12'!E20</f>
        <v>357.962443105939</v>
      </c>
      <c r="R19" s="794" t="n">
        <f aca="false">'Table 1.19 AJC'!E19</f>
        <v>397.416260118285</v>
      </c>
      <c r="S19" s="84" t="n">
        <f aca="false">'Annex E'!L19*1000/'Table 1.12'!D20</f>
        <v>675.849072229754</v>
      </c>
      <c r="T19" s="84" t="n">
        <f aca="false">P19-Q19-R19-S19</f>
        <v>1285.2784613876</v>
      </c>
      <c r="U19" s="795" t="n">
        <f aca="false">Q19/$P19</f>
        <v>0.131773098199154</v>
      </c>
      <c r="V19" s="795" t="n">
        <f aca="false">R19/$P19</f>
        <v>0.146296833310551</v>
      </c>
      <c r="W19" s="795" t="n">
        <f aca="false">S19/$P19</f>
        <v>0.24879349182557</v>
      </c>
      <c r="X19" s="795" t="n">
        <f aca="false">T19/$P19</f>
        <v>0.473136576664725</v>
      </c>
    </row>
    <row r="20" customFormat="false" ht="12.8" hidden="false" customHeight="false" outlineLevel="0" collapsed="false">
      <c r="A20" s="796" t="s">
        <v>247</v>
      </c>
      <c r="B20" s="669" t="n">
        <v>444547</v>
      </c>
      <c r="C20" s="690" t="n">
        <v>111937</v>
      </c>
      <c r="D20" s="690" t="n">
        <v>389985</v>
      </c>
      <c r="E20" s="690" t="n">
        <v>21192.3000973096</v>
      </c>
      <c r="F20" s="690" t="n">
        <v>91094</v>
      </c>
      <c r="G20" s="690" t="n">
        <v>78089</v>
      </c>
      <c r="H20" s="690" t="n">
        <v>51759</v>
      </c>
      <c r="I20" s="690" t="n">
        <v>65537</v>
      </c>
      <c r="J20" s="690" t="n">
        <v>0</v>
      </c>
      <c r="K20" s="690" t="n">
        <v>93419.5019804559</v>
      </c>
      <c r="L20" s="690" t="n">
        <v>97932</v>
      </c>
      <c r="M20" s="690" t="n">
        <v>-3950</v>
      </c>
      <c r="N20" s="690" t="n">
        <v>1441541.80207777</v>
      </c>
      <c r="O20" s="73" t="n">
        <f aca="false">N20-M20+'Annex E'!L20</f>
        <v>2204581.98264874</v>
      </c>
      <c r="P20" s="73" t="n">
        <f aca="false">O20*1000/'Table 1.12'!D21</f>
        <v>3695.55273262718</v>
      </c>
      <c r="Q20" s="84" t="n">
        <f aca="false">'Table 1.12'!E21</f>
        <v>305.233425530132</v>
      </c>
      <c r="R20" s="794" t="n">
        <f aca="false">'Table 1.19 AJC'!E20</f>
        <v>559.329477830861</v>
      </c>
      <c r="S20" s="84" t="n">
        <f aca="false">'Annex E'!L20*1000/'Table 1.12'!D21</f>
        <v>1272.46698612182</v>
      </c>
      <c r="T20" s="84" t="n">
        <f aca="false">P20-Q20-R20-S20</f>
        <v>1558.52284314436</v>
      </c>
      <c r="U20" s="795" t="n">
        <f aca="false">Q20/$P20</f>
        <v>0.082594796398194</v>
      </c>
      <c r="V20" s="795" t="n">
        <f aca="false">R20/$P20</f>
        <v>0.151352048880989</v>
      </c>
      <c r="W20" s="795" t="n">
        <f aca="false">S20/$P20</f>
        <v>0.344323861187937</v>
      </c>
      <c r="X20" s="795" t="n">
        <f aca="false">T20/$P20</f>
        <v>0.42172929353288</v>
      </c>
    </row>
    <row r="21" customFormat="false" ht="12.8" hidden="false" customHeight="false" outlineLevel="0" collapsed="false">
      <c r="A21" s="796" t="s">
        <v>246</v>
      </c>
      <c r="B21" s="669" t="n">
        <v>244555</v>
      </c>
      <c r="C21" s="690" t="n">
        <v>21245</v>
      </c>
      <c r="D21" s="690" t="n">
        <v>134938</v>
      </c>
      <c r="E21" s="690" t="n">
        <v>29097</v>
      </c>
      <c r="F21" s="690" t="n">
        <v>36022</v>
      </c>
      <c r="G21" s="690" t="n">
        <v>5274</v>
      </c>
      <c r="H21" s="690" t="n">
        <v>13582.2611174458</v>
      </c>
      <c r="I21" s="690" t="n">
        <v>10839</v>
      </c>
      <c r="J21" s="690" t="n">
        <v>-1018</v>
      </c>
      <c r="K21" s="690" t="n">
        <v>34252.1087039149</v>
      </c>
      <c r="L21" s="690" t="n">
        <v>30601</v>
      </c>
      <c r="M21" s="690" t="n">
        <v>0</v>
      </c>
      <c r="N21" s="690" t="n">
        <v>559387.369821361</v>
      </c>
      <c r="O21" s="73" t="n">
        <f aca="false">N21-M21+'Annex E'!L21</f>
        <v>686763.976297668</v>
      </c>
      <c r="P21" s="73" t="n">
        <f aca="false">O21*1000/'Table 1.12'!D22</f>
        <v>2948.11752005867</v>
      </c>
      <c r="Q21" s="84" t="n">
        <f aca="false">'Table 1.12'!E22</f>
        <v>425.207125992702</v>
      </c>
      <c r="R21" s="794" t="n">
        <f aca="false">'Table 1.19 AJC'!E21</f>
        <v>490.036488516849</v>
      </c>
      <c r="S21" s="84" t="n">
        <f aca="false">'Annex E'!L21*1000/'Table 1.12'!D22</f>
        <v>546.798053128599</v>
      </c>
      <c r="T21" s="84" t="n">
        <f aca="false">P21-Q21-R21-S21</f>
        <v>1486.07585242052</v>
      </c>
      <c r="U21" s="795" t="n">
        <f aca="false">Q21/$P21</f>
        <v>0.14423004615645</v>
      </c>
      <c r="V21" s="795" t="n">
        <f aca="false">R21/$P21</f>
        <v>0.166220133757455</v>
      </c>
      <c r="W21" s="795" t="n">
        <f aca="false">S21/$P21</f>
        <v>0.185473628309673</v>
      </c>
      <c r="X21" s="795" t="n">
        <f aca="false">T21/$P21</f>
        <v>0.504076191776421</v>
      </c>
    </row>
    <row r="22" customFormat="false" ht="12.8" hidden="false" customHeight="false" outlineLevel="0" collapsed="false">
      <c r="A22" s="796" t="s">
        <v>248</v>
      </c>
      <c r="B22" s="669" t="n">
        <v>72210</v>
      </c>
      <c r="C22" s="690" t="n">
        <v>8910</v>
      </c>
      <c r="D22" s="690" t="n">
        <v>46963</v>
      </c>
      <c r="E22" s="690" t="n">
        <v>8998.88983457369</v>
      </c>
      <c r="F22" s="690" t="n">
        <v>8648</v>
      </c>
      <c r="G22" s="690" t="n">
        <v>8076</v>
      </c>
      <c r="H22" s="690" t="n">
        <v>8723.79094076655</v>
      </c>
      <c r="I22" s="690" t="n">
        <v>8356</v>
      </c>
      <c r="J22" s="690" t="n">
        <v>113</v>
      </c>
      <c r="K22" s="690" t="n">
        <v>13708.0988980334</v>
      </c>
      <c r="L22" s="690" t="n">
        <v>10448</v>
      </c>
      <c r="M22" s="690" t="n">
        <v>0</v>
      </c>
      <c r="N22" s="690" t="n">
        <v>195154.779673374</v>
      </c>
      <c r="O22" s="73" t="n">
        <f aca="false">N22-M22+'Annex E'!L22</f>
        <v>273313.817650453</v>
      </c>
      <c r="P22" s="73" t="n">
        <f aca="false">O22*1000/'Table 1.12'!D23</f>
        <v>3403.23518429153</v>
      </c>
      <c r="Q22" s="84" t="n">
        <f aca="false">'Table 1.12'!E23</f>
        <v>329.871746980451</v>
      </c>
      <c r="R22" s="794" t="n">
        <f aca="false">'Table 1.19 AJC'!E22</f>
        <v>259.855559706139</v>
      </c>
      <c r="S22" s="84" t="n">
        <f aca="false">'Annex E'!L22*1000/'Table 1.12'!D23</f>
        <v>973.216759769379</v>
      </c>
      <c r="T22" s="84" t="n">
        <f aca="false">P22-Q22-R22-S22</f>
        <v>1840.29111783556</v>
      </c>
      <c r="U22" s="795" t="n">
        <f aca="false">Q22/$P22</f>
        <v>0.0969288718285046</v>
      </c>
      <c r="V22" s="795" t="n">
        <f aca="false">R22/$P22</f>
        <v>0.0763554516906636</v>
      </c>
      <c r="W22" s="795" t="n">
        <f aca="false">S22/$P22</f>
        <v>0.285968117707968</v>
      </c>
      <c r="X22" s="795" t="n">
        <f aca="false">T22/$P22</f>
        <v>0.540747558772864</v>
      </c>
    </row>
    <row r="23" customFormat="false" ht="12.8" hidden="false" customHeight="false" outlineLevel="0" collapsed="false">
      <c r="A23" s="796" t="s">
        <v>228</v>
      </c>
      <c r="B23" s="669" t="n">
        <v>75666</v>
      </c>
      <c r="C23" s="690" t="n">
        <v>8126</v>
      </c>
      <c r="D23" s="690" t="n">
        <v>44774</v>
      </c>
      <c r="E23" s="690" t="n">
        <v>6118.11508220157</v>
      </c>
      <c r="F23" s="690" t="n">
        <v>7002</v>
      </c>
      <c r="G23" s="690" t="n">
        <v>2504</v>
      </c>
      <c r="H23" s="690" t="n">
        <v>4289.18640098805</v>
      </c>
      <c r="I23" s="690" t="n">
        <v>8737</v>
      </c>
      <c r="J23" s="690" t="n">
        <v>0</v>
      </c>
      <c r="K23" s="690" t="n">
        <v>10118.7049964564</v>
      </c>
      <c r="L23" s="690" t="n">
        <v>5345</v>
      </c>
      <c r="M23" s="690" t="n">
        <v>0</v>
      </c>
      <c r="N23" s="690" t="n">
        <v>172680.006479646</v>
      </c>
      <c r="O23" s="73" t="n">
        <f aca="false">N23-M23+'Annex E'!L23</f>
        <v>241166.991868116</v>
      </c>
      <c r="P23" s="73" t="n">
        <f aca="false">O23*1000/'Table 1.12'!D24</f>
        <v>2847.30805039098</v>
      </c>
      <c r="Q23" s="84" t="n">
        <f aca="false">'Table 1.12'!E24</f>
        <v>393.896103896104</v>
      </c>
      <c r="R23" s="794" t="n">
        <f aca="false">'Table 1.19 AJC'!E23</f>
        <v>314.817001180638</v>
      </c>
      <c r="S23" s="84" t="n">
        <f aca="false">'Annex E'!L23*1000/'Table 1.12'!D24</f>
        <v>808.583062437659</v>
      </c>
      <c r="T23" s="84" t="n">
        <f aca="false">P23-Q23-R23-S23</f>
        <v>1330.01188287658</v>
      </c>
      <c r="U23" s="795" t="n">
        <f aca="false">Q23/$P23</f>
        <v>0.138339827277212</v>
      </c>
      <c r="V23" s="795" t="n">
        <f aca="false">R23/$P23</f>
        <v>0.110566540609264</v>
      </c>
      <c r="W23" s="795" t="n">
        <f aca="false">S23/$P23</f>
        <v>0.283981588267778</v>
      </c>
      <c r="X23" s="795" t="n">
        <f aca="false">T23/$P23</f>
        <v>0.467112043845746</v>
      </c>
    </row>
    <row r="24" customFormat="false" ht="12.8" hidden="false" customHeight="false" outlineLevel="0" collapsed="false">
      <c r="A24" s="796" t="s">
        <v>225</v>
      </c>
      <c r="B24" s="669" t="n">
        <v>78083</v>
      </c>
      <c r="C24" s="690" t="n">
        <v>7870</v>
      </c>
      <c r="D24" s="690" t="n">
        <v>52870</v>
      </c>
      <c r="E24" s="690" t="n">
        <v>6185</v>
      </c>
      <c r="F24" s="690" t="n">
        <v>10681</v>
      </c>
      <c r="G24" s="690" t="n">
        <v>1520</v>
      </c>
      <c r="H24" s="690" t="n">
        <v>6608.97908286404</v>
      </c>
      <c r="I24" s="690" t="n">
        <v>7106</v>
      </c>
      <c r="J24" s="690" t="n">
        <v>293</v>
      </c>
      <c r="K24" s="690" t="n">
        <v>8559.67819790829</v>
      </c>
      <c r="L24" s="690" t="n">
        <v>6818</v>
      </c>
      <c r="M24" s="690" t="n">
        <v>0</v>
      </c>
      <c r="N24" s="690" t="n">
        <v>186594.657280772</v>
      </c>
      <c r="O24" s="73" t="n">
        <f aca="false">N24-M24+'Annex E'!L24</f>
        <v>227950.719677988</v>
      </c>
      <c r="P24" s="73" t="n">
        <f aca="false">O24*1000/'Table 1.12'!D25</f>
        <v>2416.01186728127</v>
      </c>
      <c r="Q24" s="84" t="n">
        <f aca="false">'Table 1.12'!E25</f>
        <v>365.935347111818</v>
      </c>
      <c r="R24" s="794" t="n">
        <f aca="false">'Table 1.19 AJC'!E24</f>
        <v>325.045045045045</v>
      </c>
      <c r="S24" s="84" t="n">
        <f aca="false">'Annex E'!L24*1000/'Table 1.12'!D25</f>
        <v>438.326045545483</v>
      </c>
      <c r="T24" s="84" t="n">
        <f aca="false">P24-Q24-R24-S24</f>
        <v>1286.70542957893</v>
      </c>
      <c r="U24" s="795" t="n">
        <f aca="false">Q24/$P24</f>
        <v>0.151462561946603</v>
      </c>
      <c r="V24" s="795" t="n">
        <f aca="false">R24/$P24</f>
        <v>0.134537851178197</v>
      </c>
      <c r="W24" s="795" t="n">
        <f aca="false">S24/$P24</f>
        <v>0.181425452201412</v>
      </c>
      <c r="X24" s="795" t="n">
        <f aca="false">T24/$P24</f>
        <v>0.532574134673789</v>
      </c>
    </row>
    <row r="25" customFormat="false" ht="12.8" hidden="false" customHeight="false" outlineLevel="0" collapsed="false">
      <c r="A25" s="796" t="s">
        <v>244</v>
      </c>
      <c r="B25" s="669" t="n">
        <v>126782</v>
      </c>
      <c r="C25" s="690" t="n">
        <v>16252</v>
      </c>
      <c r="D25" s="690" t="n">
        <v>86684</v>
      </c>
      <c r="E25" s="690" t="n">
        <v>11021.3500952538</v>
      </c>
      <c r="F25" s="690" t="n">
        <v>15826</v>
      </c>
      <c r="G25" s="690" t="n">
        <v>9385</v>
      </c>
      <c r="H25" s="690" t="n">
        <v>11650.5395683453</v>
      </c>
      <c r="I25" s="690" t="n">
        <v>12027</v>
      </c>
      <c r="J25" s="690" t="n">
        <v>60</v>
      </c>
      <c r="K25" s="690" t="n">
        <v>12199.8998259392</v>
      </c>
      <c r="L25" s="690" t="n">
        <v>13433</v>
      </c>
      <c r="M25" s="690" t="n">
        <v>-544</v>
      </c>
      <c r="N25" s="690" t="n">
        <v>314776.789489538</v>
      </c>
      <c r="O25" s="73" t="n">
        <f aca="false">N25-M25+'Annex E'!L25</f>
        <v>422324.278485981</v>
      </c>
      <c r="P25" s="73" t="n">
        <f aca="false">O25*1000/'Table 1.12'!D26</f>
        <v>3084.4601116417</v>
      </c>
      <c r="Q25" s="84" t="n">
        <f aca="false">'Table 1.12'!E26</f>
        <v>334.180543382997</v>
      </c>
      <c r="R25" s="794" t="n">
        <f aca="false">'Table 1.19 AJC'!E25</f>
        <v>269.814490213263</v>
      </c>
      <c r="S25" s="84" t="n">
        <f aca="false">'Annex E'!L25*1000/'Table 1.12'!D26</f>
        <v>781.503717473291</v>
      </c>
      <c r="T25" s="84" t="n">
        <f aca="false">P25-Q25-R25-S25</f>
        <v>1698.96136057214</v>
      </c>
      <c r="U25" s="795" t="n">
        <f aca="false">Q25/$P25</f>
        <v>0.108343285789853</v>
      </c>
      <c r="V25" s="795" t="n">
        <f aca="false">R25/$P25</f>
        <v>0.087475435067194</v>
      </c>
      <c r="W25" s="795" t="n">
        <f aca="false">S25/$P25</f>
        <v>0.253368073888736</v>
      </c>
      <c r="X25" s="795" t="n">
        <f aca="false">T25/$P25</f>
        <v>0.550813205254218</v>
      </c>
    </row>
    <row r="26" customFormat="false" ht="12.8" hidden="false" customHeight="false" outlineLevel="0" collapsed="false">
      <c r="A26" s="796" t="s">
        <v>238</v>
      </c>
      <c r="B26" s="669" t="n">
        <v>327014</v>
      </c>
      <c r="C26" s="690" t="n">
        <v>35673</v>
      </c>
      <c r="D26" s="690" t="n">
        <v>162196</v>
      </c>
      <c r="E26" s="690" t="n">
        <v>23302.8375523667</v>
      </c>
      <c r="F26" s="690" t="n">
        <v>39550</v>
      </c>
      <c r="G26" s="690" t="n">
        <v>16583</v>
      </c>
      <c r="H26" s="690" t="n">
        <v>69699.5</v>
      </c>
      <c r="I26" s="690" t="n">
        <v>7713</v>
      </c>
      <c r="J26" s="690" t="n">
        <v>0</v>
      </c>
      <c r="K26" s="690" t="n">
        <v>31699.7548803275</v>
      </c>
      <c r="L26" s="690" t="n">
        <v>32280</v>
      </c>
      <c r="M26" s="690" t="n">
        <v>-1521</v>
      </c>
      <c r="N26" s="690" t="n">
        <v>744190.092432694</v>
      </c>
      <c r="O26" s="73" t="n">
        <f aca="false">N26-M26+'Annex E'!L26</f>
        <v>943017.625639022</v>
      </c>
      <c r="P26" s="73" t="n">
        <f aca="false">O26*1000/'Table 1.12'!D27</f>
        <v>2792.22344961662</v>
      </c>
      <c r="Q26" s="84" t="n">
        <f aca="false">'Table 1.12'!E27</f>
        <v>289.613004471027</v>
      </c>
      <c r="R26" s="794" t="n">
        <f aca="false">'Table 1.19 AJC'!E26</f>
        <v>323.273028750777</v>
      </c>
      <c r="S26" s="84" t="n">
        <f aca="false">'Annex E'!L26*1000/'Table 1.12'!D27</f>
        <v>584.213819341865</v>
      </c>
      <c r="T26" s="84" t="n">
        <f aca="false">P26-Q26-R26-S26</f>
        <v>1595.12359705295</v>
      </c>
      <c r="U26" s="795" t="n">
        <f aca="false">Q26/$P26</f>
        <v>0.103721285096575</v>
      </c>
      <c r="V26" s="795" t="n">
        <f aca="false">R26/$P26</f>
        <v>0.1157762029379</v>
      </c>
      <c r="W26" s="795" t="n">
        <f aca="false">S26/$P26</f>
        <v>0.209228892272958</v>
      </c>
      <c r="X26" s="795" t="n">
        <f aca="false">T26/$P26</f>
        <v>0.571273619692567</v>
      </c>
    </row>
    <row r="27" customFormat="false" ht="12.8" hidden="false" customHeight="false" outlineLevel="0" collapsed="false">
      <c r="A27" s="796" t="s">
        <v>252</v>
      </c>
      <c r="B27" s="669" t="n">
        <v>27721</v>
      </c>
      <c r="C27" s="690" t="n">
        <v>4169</v>
      </c>
      <c r="D27" s="690" t="n">
        <v>17632</v>
      </c>
      <c r="E27" s="690" t="n">
        <v>12633</v>
      </c>
      <c r="F27" s="690" t="n">
        <v>3331</v>
      </c>
      <c r="G27" s="690" t="n">
        <v>3185</v>
      </c>
      <c r="H27" s="690" t="n">
        <v>12853</v>
      </c>
      <c r="I27" s="690" t="n">
        <v>1140</v>
      </c>
      <c r="J27" s="690" t="n">
        <v>1124</v>
      </c>
      <c r="K27" s="690" t="n">
        <v>-9968</v>
      </c>
      <c r="L27" s="690" t="n">
        <v>3176</v>
      </c>
      <c r="M27" s="690" t="n">
        <v>0</v>
      </c>
      <c r="N27" s="690" t="n">
        <v>76996</v>
      </c>
      <c r="O27" s="73" t="n">
        <f aca="false">N27-M27+'Annex E'!L27</f>
        <v>111200.606311229</v>
      </c>
      <c r="P27" s="73" t="n">
        <f aca="false">O27*1000/'Table 1.12'!D28</f>
        <v>5155.33640756742</v>
      </c>
      <c r="Q27" s="84" t="n">
        <f aca="false">'Table 1.12'!E28</f>
        <v>352.526657394529</v>
      </c>
      <c r="R27" s="794" t="n">
        <f aca="false">'Table 1.19 AJC'!E27</f>
        <v>409.225776541493</v>
      </c>
      <c r="S27" s="84" t="n">
        <f aca="false">'Annex E'!L27*1000/'Table 1.12'!D28</f>
        <v>1585.74901767405</v>
      </c>
      <c r="T27" s="84" t="n">
        <f aca="false">P27-Q27-R27-S27</f>
        <v>2807.83495595735</v>
      </c>
      <c r="U27" s="795" t="n">
        <f aca="false">Q27/$P27</f>
        <v>0.0683809221212145</v>
      </c>
      <c r="V27" s="795" t="n">
        <f aca="false">R27/$P27</f>
        <v>0.0793790635933667</v>
      </c>
      <c r="W27" s="795" t="n">
        <f aca="false">S27/$P27</f>
        <v>0.307593703360727</v>
      </c>
      <c r="X27" s="795" t="n">
        <f aca="false">T27/$P27</f>
        <v>0.544646310924692</v>
      </c>
    </row>
    <row r="28" customFormat="false" ht="12.8" hidden="false" customHeight="false" outlineLevel="0" collapsed="false">
      <c r="A28" s="796" t="s">
        <v>226</v>
      </c>
      <c r="B28" s="669" t="n">
        <v>128614</v>
      </c>
      <c r="C28" s="690" t="n">
        <v>18578</v>
      </c>
      <c r="D28" s="690" t="n">
        <v>72014</v>
      </c>
      <c r="E28" s="690" t="n">
        <v>12625.7277621072</v>
      </c>
      <c r="F28" s="690" t="n">
        <v>18862</v>
      </c>
      <c r="G28" s="690" t="n">
        <v>4627</v>
      </c>
      <c r="H28" s="690" t="n">
        <v>9168.8364580763</v>
      </c>
      <c r="I28" s="690" t="n">
        <v>9756</v>
      </c>
      <c r="J28" s="690" t="n">
        <v>183</v>
      </c>
      <c r="K28" s="690" t="n">
        <v>12671.2385321101</v>
      </c>
      <c r="L28" s="690" t="n">
        <v>12988</v>
      </c>
      <c r="M28" s="690" t="n">
        <v>0</v>
      </c>
      <c r="N28" s="690" t="n">
        <v>300087.802752294</v>
      </c>
      <c r="O28" s="73" t="n">
        <f aca="false">N28-M28+'Annex E'!L28</f>
        <v>379631.56690093</v>
      </c>
      <c r="P28" s="73" t="n">
        <f aca="false">O28*1000/'Table 1.12'!D29</f>
        <v>2569.41838850037</v>
      </c>
      <c r="Q28" s="84" t="n">
        <f aca="false">'Table 1.12'!E29</f>
        <v>454.030456852792</v>
      </c>
      <c r="R28" s="794" t="n">
        <f aca="false">'Table 1.19 AJC'!E28</f>
        <v>344.690355329949</v>
      </c>
      <c r="S28" s="84" t="n">
        <f aca="false">'Annex E'!L28*1000/'Table 1.12'!D29</f>
        <v>538.367270041531</v>
      </c>
      <c r="T28" s="84" t="n">
        <f aca="false">P28-Q28-R28-S28</f>
        <v>1232.3303062761</v>
      </c>
      <c r="U28" s="795" t="n">
        <f aca="false">Q28/$P28</f>
        <v>0.176705537286119</v>
      </c>
      <c r="V28" s="795" t="n">
        <f aca="false">R28/$P28</f>
        <v>0.134151120297355</v>
      </c>
      <c r="W28" s="795" t="n">
        <f aca="false">S28/$P28</f>
        <v>0.209528846080901</v>
      </c>
      <c r="X28" s="795" t="n">
        <f aca="false">T28/$P28</f>
        <v>0.479614496335626</v>
      </c>
    </row>
    <row r="29" customFormat="false" ht="12.8" hidden="false" customHeight="false" outlineLevel="0" collapsed="false">
      <c r="A29" s="796" t="s">
        <v>232</v>
      </c>
      <c r="B29" s="669" t="n">
        <v>143012</v>
      </c>
      <c r="C29" s="690" t="n">
        <v>21119</v>
      </c>
      <c r="D29" s="690" t="n">
        <v>96396</v>
      </c>
      <c r="E29" s="690" t="n">
        <v>11600.8060295401</v>
      </c>
      <c r="F29" s="690" t="n">
        <v>19552</v>
      </c>
      <c r="G29" s="690" t="n">
        <v>5051</v>
      </c>
      <c r="H29" s="690" t="n">
        <v>20210.3588850174</v>
      </c>
      <c r="I29" s="690" t="n">
        <v>6396</v>
      </c>
      <c r="J29" s="690" t="n">
        <v>0</v>
      </c>
      <c r="K29" s="690" t="n">
        <v>13361.3792367563</v>
      </c>
      <c r="L29" s="690" t="n">
        <v>33301</v>
      </c>
      <c r="M29" s="690" t="n">
        <v>0</v>
      </c>
      <c r="N29" s="690" t="n">
        <v>369999.544151314</v>
      </c>
      <c r="O29" s="73" t="n">
        <f aca="false">N29-M29+'Annex E'!L29</f>
        <v>496075.030515539</v>
      </c>
      <c r="P29" s="73" t="n">
        <f aca="false">O29*1000/'Table 1.12'!D30</f>
        <v>2852.64537386739</v>
      </c>
      <c r="Q29" s="84" t="n">
        <f aca="false">'Table 1.12'!E30</f>
        <v>365.186889016676</v>
      </c>
      <c r="R29" s="794" t="n">
        <f aca="false">'Table 1.19 AJC'!E29</f>
        <v>561.868890166763</v>
      </c>
      <c r="S29" s="84" t="n">
        <f aca="false">'Annex E'!L29*1000/'Table 1.12'!D30</f>
        <v>724.988420725848</v>
      </c>
      <c r="T29" s="84" t="n">
        <f aca="false">P29-Q29-R29-S29</f>
        <v>1200.6011739581</v>
      </c>
      <c r="U29" s="795" t="n">
        <f aca="false">Q29/$P29</f>
        <v>0.128016925048621</v>
      </c>
      <c r="V29" s="795" t="n">
        <f aca="false">R29/$P29</f>
        <v>0.196964156608441</v>
      </c>
      <c r="W29" s="795" t="n">
        <f aca="false">S29/$P29</f>
        <v>0.254146003343895</v>
      </c>
      <c r="X29" s="795" t="n">
        <f aca="false">T29/$P29</f>
        <v>0.420872914999043</v>
      </c>
    </row>
    <row r="30" customFormat="false" ht="12.8" hidden="false" customHeight="false" outlineLevel="0" collapsed="false">
      <c r="A30" s="796" t="s">
        <v>235</v>
      </c>
      <c r="B30" s="669" t="n">
        <v>100993</v>
      </c>
      <c r="C30" s="690" t="n">
        <v>13082</v>
      </c>
      <c r="D30" s="690" t="n">
        <v>69807</v>
      </c>
      <c r="E30" s="690" t="n">
        <v>14472.690252778</v>
      </c>
      <c r="F30" s="690" t="n">
        <v>13308</v>
      </c>
      <c r="G30" s="690" t="n">
        <v>1915</v>
      </c>
      <c r="H30" s="690" t="n">
        <v>6623.84986028982</v>
      </c>
      <c r="I30" s="690" t="n">
        <v>3487</v>
      </c>
      <c r="J30" s="690" t="n">
        <v>-290</v>
      </c>
      <c r="K30" s="690" t="n">
        <v>11748</v>
      </c>
      <c r="L30" s="690" t="n">
        <v>11717</v>
      </c>
      <c r="M30" s="690" t="n">
        <v>-142</v>
      </c>
      <c r="N30" s="690" t="n">
        <v>246721.540113068</v>
      </c>
      <c r="O30" s="73" t="n">
        <f aca="false">N30-M30+'Annex E'!L30</f>
        <v>317603.370836312</v>
      </c>
      <c r="P30" s="73" t="n">
        <f aca="false">O30*1000/'Table 1.12'!D31</f>
        <v>2789.17511931423</v>
      </c>
      <c r="Q30" s="84" t="n">
        <f aca="false">'Table 1.12'!E31</f>
        <v>397.303943093001</v>
      </c>
      <c r="R30" s="794" t="n">
        <f aca="false">'Table 1.19 AJC'!E30</f>
        <v>250.311759023448</v>
      </c>
      <c r="S30" s="84" t="n">
        <f aca="false">'Annex E'!L30*1000/'Table 1.12'!D31</f>
        <v>621.233254792693</v>
      </c>
      <c r="T30" s="84" t="n">
        <f aca="false">P30-Q30-R30-S30</f>
        <v>1520.32616240509</v>
      </c>
      <c r="U30" s="795" t="n">
        <f aca="false">Q30/$P30</f>
        <v>0.142444961717099</v>
      </c>
      <c r="V30" s="795" t="n">
        <f aca="false">R30/$P30</f>
        <v>0.0897440097217672</v>
      </c>
      <c r="W30" s="795" t="n">
        <f aca="false">S30/$P30</f>
        <v>0.222730100555835</v>
      </c>
      <c r="X30" s="795" t="n">
        <f aca="false">T30/$P30</f>
        <v>0.545080928005299</v>
      </c>
    </row>
    <row r="31" customFormat="false" ht="12.8" hidden="false" customHeight="false" outlineLevel="0" collapsed="false">
      <c r="A31" s="796" t="s">
        <v>251</v>
      </c>
      <c r="B31" s="669" t="n">
        <v>38580</v>
      </c>
      <c r="C31" s="690" t="n">
        <v>4422</v>
      </c>
      <c r="D31" s="690" t="n">
        <v>27128</v>
      </c>
      <c r="E31" s="690" t="n">
        <v>18795</v>
      </c>
      <c r="F31" s="690" t="n">
        <v>3332</v>
      </c>
      <c r="G31" s="690" t="n">
        <v>5351</v>
      </c>
      <c r="H31" s="690" t="n">
        <v>10271</v>
      </c>
      <c r="I31" s="690" t="n">
        <v>1593</v>
      </c>
      <c r="J31" s="690" t="n">
        <v>-3545</v>
      </c>
      <c r="K31" s="690" t="n">
        <v>-38514</v>
      </c>
      <c r="L31" s="690" t="n">
        <v>10861</v>
      </c>
      <c r="M31" s="690" t="n">
        <v>-602</v>
      </c>
      <c r="N31" s="690" t="n">
        <v>77672</v>
      </c>
      <c r="O31" s="73" t="n">
        <f aca="false">N31-M31+'Annex E'!L31</f>
        <v>162415.244972578</v>
      </c>
      <c r="P31" s="73" t="n">
        <f aca="false">O31*1000/'Table 1.12'!D32</f>
        <v>7000.65711088697</v>
      </c>
      <c r="Q31" s="84" t="n">
        <f aca="false">'Table 1.12'!E32</f>
        <v>357.068965517241</v>
      </c>
      <c r="R31" s="794" t="n">
        <f aca="false">'Table 1.19 AJC'!E31</f>
        <v>697.284482758621</v>
      </c>
      <c r="S31" s="84" t="n">
        <f aca="false">'Annex E'!L31*1000/'Table 1.12'!D32</f>
        <v>3626.77780054214</v>
      </c>
      <c r="T31" s="84" t="n">
        <f aca="false">P31-Q31-R31-S31</f>
        <v>2319.52586206897</v>
      </c>
      <c r="U31" s="795" t="n">
        <f aca="false">Q31/$P31</f>
        <v>0.0510050642191789</v>
      </c>
      <c r="V31" s="795" t="n">
        <f aca="false">R31/$P31</f>
        <v>0.0996027189610885</v>
      </c>
      <c r="W31" s="795" t="n">
        <f aca="false">S31/$P31</f>
        <v>0.518062482292128</v>
      </c>
      <c r="X31" s="795" t="n">
        <f aca="false">T31/$P31</f>
        <v>0.331329734527604</v>
      </c>
    </row>
    <row r="32" customFormat="false" ht="12.8" hidden="false" customHeight="false" outlineLevel="0" collapsed="false">
      <c r="A32" s="796" t="s">
        <v>234</v>
      </c>
      <c r="B32" s="669" t="n">
        <v>97851</v>
      </c>
      <c r="C32" s="690" t="n">
        <v>12542</v>
      </c>
      <c r="D32" s="690" t="n">
        <v>70886</v>
      </c>
      <c r="E32" s="690" t="n">
        <v>9879.42731704197</v>
      </c>
      <c r="F32" s="690" t="n">
        <v>12881</v>
      </c>
      <c r="G32" s="690" t="n">
        <v>5054</v>
      </c>
      <c r="H32" s="690" t="n">
        <v>8370.99730215828</v>
      </c>
      <c r="I32" s="690" t="n">
        <v>4925</v>
      </c>
      <c r="J32" s="690" t="n">
        <v>160</v>
      </c>
      <c r="K32" s="690" t="n">
        <v>10836.8282599857</v>
      </c>
      <c r="L32" s="690" t="n">
        <v>8807</v>
      </c>
      <c r="M32" s="690" t="n">
        <v>0</v>
      </c>
      <c r="N32" s="690" t="n">
        <v>242193.252879186</v>
      </c>
      <c r="O32" s="73" t="n">
        <f aca="false">N32-M32+'Annex E'!L32</f>
        <v>323050.962882956</v>
      </c>
      <c r="P32" s="73" t="n">
        <f aca="false">O32*1000/'Table 1.12'!D33</f>
        <v>2862.65806719501</v>
      </c>
      <c r="Q32" s="84" t="n">
        <f aca="false">'Table 1.12'!E33</f>
        <v>401.231723526805</v>
      </c>
      <c r="R32" s="794" t="n">
        <f aca="false">'Table 1.19 AJC'!E32</f>
        <v>351.280460788658</v>
      </c>
      <c r="S32" s="84" t="n">
        <f aca="false">'Annex E'!L32*1000/'Table 1.12'!D33</f>
        <v>716.506070037841</v>
      </c>
      <c r="T32" s="84" t="n">
        <f aca="false">P32-Q32-R32-S32</f>
        <v>1393.6398128417</v>
      </c>
      <c r="U32" s="795" t="n">
        <f aca="false">Q32/$P32</f>
        <v>0.140160548032184</v>
      </c>
      <c r="V32" s="795" t="n">
        <f aca="false">R32/$P32</f>
        <v>0.122711288789325</v>
      </c>
      <c r="W32" s="795" t="n">
        <f aca="false">S32/$P32</f>
        <v>0.250293976164577</v>
      </c>
      <c r="X32" s="795" t="n">
        <f aca="false">T32/$P32</f>
        <v>0.486834187013914</v>
      </c>
    </row>
    <row r="33" customFormat="false" ht="12.8" hidden="false" customHeight="false" outlineLevel="0" collapsed="false">
      <c r="A33" s="796" t="s">
        <v>243</v>
      </c>
      <c r="B33" s="669" t="n">
        <v>275567</v>
      </c>
      <c r="C33" s="690" t="n">
        <v>33384</v>
      </c>
      <c r="D33" s="690" t="n">
        <v>147980</v>
      </c>
      <c r="E33" s="690" t="n">
        <v>32527.8523772323</v>
      </c>
      <c r="F33" s="690" t="n">
        <v>39294</v>
      </c>
      <c r="G33" s="690" t="n">
        <v>15416</v>
      </c>
      <c r="H33" s="690" t="n">
        <v>85216.5</v>
      </c>
      <c r="I33" s="690" t="n">
        <v>19215</v>
      </c>
      <c r="J33" s="690" t="n">
        <v>0</v>
      </c>
      <c r="K33" s="690" t="n">
        <v>47746.291339446</v>
      </c>
      <c r="L33" s="690" t="n">
        <v>28900</v>
      </c>
      <c r="M33" s="690" t="n">
        <v>-2492</v>
      </c>
      <c r="N33" s="690" t="n">
        <v>722754.643716678</v>
      </c>
      <c r="O33" s="73" t="n">
        <f aca="false">N33-M33+'Annex E'!L33</f>
        <v>934593.442313227</v>
      </c>
      <c r="P33" s="73" t="n">
        <f aca="false">O33*1000/'Table 1.12'!D34</f>
        <v>2968.37682170312</v>
      </c>
      <c r="Q33" s="84" t="n">
        <f aca="false">'Table 1.12'!E34</f>
        <v>343.8621565825</v>
      </c>
      <c r="R33" s="794" t="n">
        <f aca="false">'Table 1.19 AJC'!E33</f>
        <v>867.791011592822</v>
      </c>
      <c r="S33" s="84" t="n">
        <f aca="false">'Annex E'!L33*1000/'Table 1.12'!D34</f>
        <v>664.909635053356</v>
      </c>
      <c r="T33" s="84" t="n">
        <f aca="false">P33-Q33-R33-S33</f>
        <v>1091.81401847444</v>
      </c>
      <c r="U33" s="795" t="n">
        <f aca="false">Q33/$P33</f>
        <v>0.115841814310222</v>
      </c>
      <c r="V33" s="795" t="n">
        <f aca="false">R33/$P33</f>
        <v>0.292345299709935</v>
      </c>
      <c r="W33" s="795" t="n">
        <f aca="false">S33/$P33</f>
        <v>0.223997718278861</v>
      </c>
      <c r="X33" s="795" t="n">
        <f aca="false">T33/$P33</f>
        <v>0.367815167700982</v>
      </c>
    </row>
    <row r="34" customFormat="false" ht="12.8" hidden="false" customHeight="false" outlineLevel="0" collapsed="false">
      <c r="A34" s="796" t="s">
        <v>240</v>
      </c>
      <c r="B34" s="669" t="n">
        <v>87823</v>
      </c>
      <c r="C34" s="690" t="n">
        <v>8247</v>
      </c>
      <c r="D34" s="690" t="n">
        <v>45963</v>
      </c>
      <c r="E34" s="690" t="n">
        <v>9017.65519844265</v>
      </c>
      <c r="F34" s="690" t="n">
        <v>12100</v>
      </c>
      <c r="G34" s="690" t="n">
        <v>3360</v>
      </c>
      <c r="H34" s="690" t="n">
        <v>8367.8876023463</v>
      </c>
      <c r="I34" s="690" t="n">
        <v>6946</v>
      </c>
      <c r="J34" s="690" t="n">
        <v>0</v>
      </c>
      <c r="K34" s="690" t="n">
        <v>11859</v>
      </c>
      <c r="L34" s="690" t="n">
        <v>9809</v>
      </c>
      <c r="M34" s="690" t="n">
        <v>0</v>
      </c>
      <c r="N34" s="690" t="n">
        <v>203492.542800789</v>
      </c>
      <c r="O34" s="73" t="n">
        <f aca="false">N34-M34+'Annex E'!L34</f>
        <v>265461.195110948</v>
      </c>
      <c r="P34" s="73" t="n">
        <f aca="false">O34*1000/'Table 1.12'!D35</f>
        <v>2908.84500450305</v>
      </c>
      <c r="Q34" s="84" t="n">
        <f aca="false">'Table 1.12'!E35</f>
        <v>439.644970414201</v>
      </c>
      <c r="R34" s="794" t="n">
        <f aca="false">'Table 1.19 AJC'!E34</f>
        <v>328.161297392067</v>
      </c>
      <c r="S34" s="84" t="n">
        <f aca="false">'Annex E'!L34*1000/'Table 1.12'!D35</f>
        <v>679.034103771193</v>
      </c>
      <c r="T34" s="84" t="n">
        <f aca="false">P34-Q34-R34-S34</f>
        <v>1462.00463292559</v>
      </c>
      <c r="U34" s="795" t="n">
        <f aca="false">Q34/$P34</f>
        <v>0.151140734461137</v>
      </c>
      <c r="V34" s="795" t="n">
        <f aca="false">R34/$P34</f>
        <v>0.112814982195358</v>
      </c>
      <c r="W34" s="795" t="n">
        <f aca="false">S34/$P34</f>
        <v>0.233437705591055</v>
      </c>
      <c r="X34" s="795" t="n">
        <f aca="false">T34/$P34</f>
        <v>0.50260657775245</v>
      </c>
    </row>
    <row r="35" customFormat="false" ht="12.8" hidden="false" customHeight="false" outlineLevel="0" collapsed="false">
      <c r="A35" s="796" t="s">
        <v>249</v>
      </c>
      <c r="B35" s="669" t="n">
        <v>91522</v>
      </c>
      <c r="C35" s="690" t="n">
        <v>12898</v>
      </c>
      <c r="D35" s="690" t="n">
        <v>60170</v>
      </c>
      <c r="E35" s="690" t="n">
        <v>5905.52616166185</v>
      </c>
      <c r="F35" s="690" t="n">
        <v>11256</v>
      </c>
      <c r="G35" s="690" t="n">
        <v>3710</v>
      </c>
      <c r="H35" s="690" t="n">
        <v>5712.88127294982</v>
      </c>
      <c r="I35" s="690" t="n">
        <v>8478</v>
      </c>
      <c r="J35" s="690" t="n">
        <v>0</v>
      </c>
      <c r="K35" s="690" t="n">
        <v>12295.4174216155</v>
      </c>
      <c r="L35" s="690" t="n">
        <v>11789</v>
      </c>
      <c r="M35" s="690" t="n">
        <v>-2594</v>
      </c>
      <c r="N35" s="690" t="n">
        <v>221142.824856227</v>
      </c>
      <c r="O35" s="73" t="n">
        <f aca="false">N35-M35+'Annex E'!L35</f>
        <v>308039.966277218</v>
      </c>
      <c r="P35" s="73" t="n">
        <f aca="false">O35*1000/'Table 1.12'!D36</f>
        <v>3429.90720718426</v>
      </c>
      <c r="Q35" s="84" t="n">
        <f aca="false">'Table 1.12'!E36</f>
        <v>327.190735998218</v>
      </c>
      <c r="R35" s="794" t="n">
        <f aca="false">'Table 1.19 AJC'!E35</f>
        <v>803.796904576328</v>
      </c>
      <c r="S35" s="84" t="n">
        <f aca="false">'Annex E'!L35*1000/'Table 1.12'!D36</f>
        <v>938.683235953584</v>
      </c>
      <c r="T35" s="84" t="n">
        <f aca="false">P35-Q35-R35-S35</f>
        <v>1360.23633065613</v>
      </c>
      <c r="U35" s="795" t="n">
        <f aca="false">Q35/$P35</f>
        <v>0.0953934658386346</v>
      </c>
      <c r="V35" s="795" t="n">
        <f aca="false">R35/$P35</f>
        <v>0.234349460793779</v>
      </c>
      <c r="W35" s="795" t="n">
        <f aca="false">S35/$P35</f>
        <v>0.273675985748951</v>
      </c>
      <c r="X35" s="795" t="n">
        <f aca="false">T35/$P35</f>
        <v>0.396581087618635</v>
      </c>
    </row>
    <row r="36" customFormat="false" ht="12.8" hidden="false" customHeight="false" outlineLevel="0" collapsed="false">
      <c r="A36" s="797" t="s">
        <v>224</v>
      </c>
      <c r="B36" s="680" t="n">
        <v>167218</v>
      </c>
      <c r="C36" s="798" t="n">
        <v>16909</v>
      </c>
      <c r="D36" s="798" t="n">
        <v>80665</v>
      </c>
      <c r="E36" s="798" t="n">
        <v>16240.8971733056</v>
      </c>
      <c r="F36" s="798" t="n">
        <v>20903</v>
      </c>
      <c r="G36" s="798" t="n">
        <v>7806</v>
      </c>
      <c r="H36" s="798" t="n">
        <v>2064.55210441672</v>
      </c>
      <c r="I36" s="798" t="n">
        <v>10605</v>
      </c>
      <c r="J36" s="798" t="n">
        <v>0</v>
      </c>
      <c r="K36" s="798" t="n">
        <v>18451.3924521616</v>
      </c>
      <c r="L36" s="798" t="n">
        <v>8472</v>
      </c>
      <c r="M36" s="798" t="n">
        <v>-2451</v>
      </c>
      <c r="N36" s="798" t="n">
        <v>346883.841729884</v>
      </c>
      <c r="O36" s="73" t="n">
        <f aca="false">N36-M36+'Annex E'!L36</f>
        <v>444806.714361808</v>
      </c>
      <c r="P36" s="73" t="n">
        <f aca="false">O36*1000/'Table 1.12'!D37</f>
        <v>2525.30211401049</v>
      </c>
      <c r="Q36" s="84" t="n">
        <f aca="false">'Table 1.12'!E37</f>
        <v>331.225161803111</v>
      </c>
      <c r="R36" s="794" t="n">
        <f aca="false">'Table 1.19 AJC'!E36</f>
        <v>461.831497672306</v>
      </c>
      <c r="S36" s="84" t="n">
        <f aca="false">'Annex E'!L36*1000/'Table 1.12'!D37</f>
        <v>542.022667377788</v>
      </c>
      <c r="T36" s="84" t="n">
        <f aca="false">P36-Q36-R36-S36</f>
        <v>1190.22278715728</v>
      </c>
      <c r="U36" s="795" t="n">
        <f aca="false">Q36/$P36</f>
        <v>0.131162588414851</v>
      </c>
      <c r="V36" s="795" t="n">
        <f aca="false">R36/$P36</f>
        <v>0.182881681803553</v>
      </c>
      <c r="W36" s="795" t="n">
        <f aca="false">S36/$P36</f>
        <v>0.214636761427721</v>
      </c>
      <c r="X36" s="795" t="n">
        <f aca="false">T36/$P36</f>
        <v>0.471318968353875</v>
      </c>
    </row>
    <row r="37" customFormat="false" ht="12.8" hidden="false" customHeight="false" outlineLevel="0" collapsed="false">
      <c r="A37" s="790"/>
      <c r="B37" s="658"/>
      <c r="C37" s="661"/>
      <c r="D37" s="661"/>
      <c r="E37" s="661"/>
      <c r="F37" s="661"/>
      <c r="G37" s="661"/>
      <c r="H37" s="661"/>
      <c r="I37" s="661"/>
      <c r="J37" s="661"/>
      <c r="K37" s="661"/>
      <c r="L37" s="661"/>
      <c r="M37" s="661"/>
      <c r="N37" s="661"/>
    </row>
    <row r="38" customFormat="false" ht="22.5" hidden="false" customHeight="true" outlineLevel="0" collapsed="false">
      <c r="A38" s="799" t="s">
        <v>866</v>
      </c>
      <c r="B38" s="799"/>
      <c r="C38" s="799"/>
      <c r="D38" s="799"/>
      <c r="E38" s="799"/>
      <c r="F38" s="799"/>
      <c r="G38" s="799"/>
      <c r="H38" s="799"/>
      <c r="I38" s="799"/>
      <c r="J38" s="799"/>
      <c r="K38" s="799"/>
      <c r="L38" s="799"/>
      <c r="M38" s="799"/>
      <c r="N38" s="799"/>
      <c r="P38" s="313" t="s">
        <v>857</v>
      </c>
      <c r="Q38" s="0" t="s">
        <v>858</v>
      </c>
      <c r="R38" s="791" t="s">
        <v>859</v>
      </c>
      <c r="S38" s="313" t="s">
        <v>860</v>
      </c>
      <c r="T38" s="313" t="s">
        <v>861</v>
      </c>
      <c r="U38" s="0" t="s">
        <v>862</v>
      </c>
      <c r="V38" s="0" t="s">
        <v>863</v>
      </c>
      <c r="W38" s="0" t="s">
        <v>864</v>
      </c>
      <c r="X38" s="0" t="s">
        <v>865</v>
      </c>
    </row>
    <row r="39" customFormat="false" ht="12.8" hidden="false" customHeight="false" outlineLevel="0" collapsed="false">
      <c r="A39" s="788" t="s">
        <v>867</v>
      </c>
      <c r="B39" s="1"/>
      <c r="C39" s="1"/>
      <c r="D39" s="1"/>
      <c r="E39" s="1"/>
      <c r="F39" s="1"/>
      <c r="G39" s="1"/>
      <c r="H39" s="1"/>
      <c r="I39" s="1"/>
      <c r="J39" s="1"/>
      <c r="K39" s="1"/>
      <c r="L39" s="1"/>
      <c r="M39" s="1"/>
      <c r="N39" s="1"/>
      <c r="O39" s="796" t="s">
        <v>251</v>
      </c>
      <c r="P39" s="73" t="n">
        <v>7000.65711088697</v>
      </c>
      <c r="Q39" s="84" t="n">
        <v>357.068965517241</v>
      </c>
      <c r="R39" s="794" t="n">
        <v>697.284482758621</v>
      </c>
      <c r="S39" s="84" t="n">
        <v>3626.77780054214</v>
      </c>
      <c r="T39" s="84" t="n">
        <v>2319.52586206897</v>
      </c>
      <c r="U39" s="795" t="n">
        <v>0.0510050642191789</v>
      </c>
      <c r="V39" s="795" t="n">
        <v>0.0996027189610885</v>
      </c>
      <c r="W39" s="795" t="n">
        <v>0.518062482292128</v>
      </c>
      <c r="X39" s="795" t="n">
        <v>0.331329734527604</v>
      </c>
    </row>
    <row r="40" customFormat="false" ht="12.8" hidden="false" customHeight="false" outlineLevel="0" collapsed="false">
      <c r="A40" s="788" t="s">
        <v>868</v>
      </c>
      <c r="B40" s="1"/>
      <c r="C40" s="1"/>
      <c r="D40" s="1"/>
      <c r="E40" s="1"/>
      <c r="F40" s="1"/>
      <c r="G40" s="1"/>
      <c r="H40" s="1"/>
      <c r="I40" s="1"/>
      <c r="J40" s="1"/>
      <c r="K40" s="1"/>
      <c r="L40" s="1"/>
      <c r="M40" s="1"/>
      <c r="N40" s="1"/>
      <c r="O40" s="796" t="s">
        <v>252</v>
      </c>
      <c r="P40" s="73" t="n">
        <v>5155.33640756742</v>
      </c>
      <c r="Q40" s="84" t="n">
        <v>352.526657394529</v>
      </c>
      <c r="R40" s="794" t="n">
        <v>409.225776541493</v>
      </c>
      <c r="S40" s="84" t="n">
        <v>1585.74901767405</v>
      </c>
      <c r="T40" s="84" t="n">
        <v>2807.83495595735</v>
      </c>
      <c r="U40" s="795" t="n">
        <v>0.0683809221212145</v>
      </c>
      <c r="V40" s="795" t="n">
        <v>0.0793790635933667</v>
      </c>
      <c r="W40" s="795" t="n">
        <v>0.307593703360727</v>
      </c>
      <c r="X40" s="795" t="n">
        <v>0.544646310924692</v>
      </c>
    </row>
    <row r="41" customFormat="false" ht="12.8" hidden="false" customHeight="false" outlineLevel="0" collapsed="false">
      <c r="A41" s="788" t="s">
        <v>869</v>
      </c>
      <c r="B41" s="1"/>
      <c r="C41" s="1"/>
      <c r="D41" s="1"/>
      <c r="E41" s="1"/>
      <c r="F41" s="1"/>
      <c r="G41" s="1"/>
      <c r="H41" s="1"/>
      <c r="I41" s="1"/>
      <c r="J41" s="1"/>
      <c r="K41" s="1"/>
      <c r="L41" s="1"/>
      <c r="M41" s="1"/>
      <c r="N41" s="1"/>
      <c r="O41" s="796" t="s">
        <v>253</v>
      </c>
      <c r="P41" s="73" t="n">
        <v>5143.45215035486</v>
      </c>
      <c r="Q41" s="84" t="n">
        <v>330.510948905109</v>
      </c>
      <c r="R41" s="794" t="n">
        <v>236.313868613139</v>
      </c>
      <c r="S41" s="84" t="n">
        <v>823.611632886275</v>
      </c>
      <c r="T41" s="84" t="n">
        <v>3753.01569995034</v>
      </c>
      <c r="U41" s="795" t="n">
        <v>0.0642585833878724</v>
      </c>
      <c r="V41" s="795" t="n">
        <v>0.0459446032946636</v>
      </c>
      <c r="W41" s="795" t="n">
        <v>0.160128180220254</v>
      </c>
      <c r="X41" s="795" t="n">
        <v>0.72966863309721</v>
      </c>
    </row>
    <row r="42" customFormat="false" ht="12.8" hidden="false" customHeight="false" outlineLevel="0" collapsed="false">
      <c r="O42" s="796" t="s">
        <v>247</v>
      </c>
      <c r="P42" s="73" t="n">
        <v>3695.55273262717</v>
      </c>
      <c r="Q42" s="84" t="n">
        <v>305.233425530132</v>
      </c>
      <c r="R42" s="794" t="n">
        <v>559.329477830861</v>
      </c>
      <c r="S42" s="84" t="n">
        <v>1272.46698612182</v>
      </c>
      <c r="T42" s="84" t="n">
        <v>1558.52284314436</v>
      </c>
      <c r="U42" s="795" t="n">
        <v>0.0825947963981942</v>
      </c>
      <c r="V42" s="795" t="n">
        <v>0.151352048880989</v>
      </c>
      <c r="W42" s="795" t="n">
        <v>0.344323861187938</v>
      </c>
      <c r="X42" s="795" t="n">
        <v>0.421729293532878</v>
      </c>
    </row>
    <row r="43" customFormat="false" ht="12.8" hidden="false" customHeight="false" outlineLevel="0" collapsed="false">
      <c r="O43" s="796" t="s">
        <v>250</v>
      </c>
      <c r="P43" s="73" t="n">
        <v>3541.99454189897</v>
      </c>
      <c r="Q43" s="84" t="n">
        <v>477.751277683135</v>
      </c>
      <c r="R43" s="794" t="n">
        <v>323.58886996025</v>
      </c>
      <c r="S43" s="84" t="n">
        <v>691.879320503561</v>
      </c>
      <c r="T43" s="84" t="n">
        <v>2048.77507375203</v>
      </c>
      <c r="U43" s="795" t="n">
        <v>0.134881991497084</v>
      </c>
      <c r="V43" s="795" t="n">
        <v>0.0913578115754983</v>
      </c>
      <c r="W43" s="795" t="n">
        <v>0.195336077545908</v>
      </c>
      <c r="X43" s="795" t="n">
        <v>0.57842411938151</v>
      </c>
    </row>
    <row r="44" customFormat="false" ht="12.8" hidden="false" customHeight="false" outlineLevel="0" collapsed="false">
      <c r="O44" s="796" t="s">
        <v>249</v>
      </c>
      <c r="P44" s="73" t="n">
        <v>3429.90720718426</v>
      </c>
      <c r="Q44" s="84" t="n">
        <v>327.190735998218</v>
      </c>
      <c r="R44" s="794" t="n">
        <v>803.796904576328</v>
      </c>
      <c r="S44" s="84" t="n">
        <v>938.683235953584</v>
      </c>
      <c r="T44" s="84" t="n">
        <v>1360.23633065613</v>
      </c>
      <c r="U44" s="795" t="n">
        <v>0.0953934658386346</v>
      </c>
      <c r="V44" s="795" t="n">
        <v>0.234349460793779</v>
      </c>
      <c r="W44" s="795" t="n">
        <v>0.273675985748951</v>
      </c>
      <c r="X44" s="795" t="n">
        <v>0.396581087618636</v>
      </c>
    </row>
    <row r="45" customFormat="false" ht="12.8" hidden="false" customHeight="false" outlineLevel="0" collapsed="false">
      <c r="O45" s="796" t="s">
        <v>248</v>
      </c>
      <c r="P45" s="73" t="n">
        <v>3403.23518429153</v>
      </c>
      <c r="Q45" s="84" t="n">
        <v>329.871746980451</v>
      </c>
      <c r="R45" s="794" t="n">
        <v>259.855559706139</v>
      </c>
      <c r="S45" s="84" t="n">
        <v>973.216759769379</v>
      </c>
      <c r="T45" s="84" t="n">
        <v>1840.29111783556</v>
      </c>
      <c r="U45" s="795" t="n">
        <v>0.0969288718285046</v>
      </c>
      <c r="V45" s="795" t="n">
        <v>0.0763554516906637</v>
      </c>
      <c r="W45" s="795" t="n">
        <v>0.285968117707968</v>
      </c>
      <c r="X45" s="795" t="n">
        <v>0.540747558772863</v>
      </c>
    </row>
    <row r="46" customFormat="false" ht="12.8" hidden="false" customHeight="false" outlineLevel="0" collapsed="false">
      <c r="O46" s="796" t="s">
        <v>241</v>
      </c>
      <c r="P46" s="73" t="n">
        <v>3207.63268968123</v>
      </c>
      <c r="Q46" s="84" t="n">
        <v>313.707228183843</v>
      </c>
      <c r="R46" s="794" t="n">
        <v>364.115542957414</v>
      </c>
      <c r="S46" s="84" t="n">
        <v>943.506291264051</v>
      </c>
      <c r="T46" s="84" t="n">
        <v>1586.30362727592</v>
      </c>
      <c r="U46" s="795" t="n">
        <v>0.0978002341705212</v>
      </c>
      <c r="V46" s="795" t="n">
        <v>0.113515348602336</v>
      </c>
      <c r="W46" s="795" t="n">
        <v>0.294144118900913</v>
      </c>
      <c r="X46" s="795" t="n">
        <v>0.49454029832623</v>
      </c>
    </row>
    <row r="47" customFormat="false" ht="12.8" hidden="false" customHeight="false" outlineLevel="0" collapsed="false">
      <c r="O47" s="796" t="s">
        <v>244</v>
      </c>
      <c r="P47" s="73" t="n">
        <v>3084.4601116417</v>
      </c>
      <c r="Q47" s="84" t="n">
        <v>334.180543382997</v>
      </c>
      <c r="R47" s="794" t="n">
        <v>269.814490213263</v>
      </c>
      <c r="S47" s="84" t="n">
        <v>781.503717473292</v>
      </c>
      <c r="T47" s="84" t="n">
        <v>1698.96136057215</v>
      </c>
      <c r="U47" s="795" t="n">
        <v>0.108343285789853</v>
      </c>
      <c r="V47" s="795" t="n">
        <v>0.0874754350671939</v>
      </c>
      <c r="W47" s="795" t="n">
        <v>0.253368073888736</v>
      </c>
      <c r="X47" s="795" t="n">
        <v>0.550813205254218</v>
      </c>
    </row>
    <row r="48" customFormat="false" ht="12.8" hidden="false" customHeight="false" outlineLevel="0" collapsed="false">
      <c r="O48" s="796" t="s">
        <v>245</v>
      </c>
      <c r="P48" s="73" t="n">
        <v>3038.843415186</v>
      </c>
      <c r="Q48" s="84" t="n">
        <v>364.836627404006</v>
      </c>
      <c r="R48" s="794" t="n">
        <v>296.45970586278</v>
      </c>
      <c r="S48" s="84" t="n">
        <v>705.104145870766</v>
      </c>
      <c r="T48" s="84" t="n">
        <v>1672.44293604845</v>
      </c>
      <c r="U48" s="795" t="n">
        <v>0.120057725113709</v>
      </c>
      <c r="V48" s="795" t="n">
        <v>0.0975567560938756</v>
      </c>
      <c r="W48" s="795" t="n">
        <v>0.232030430507591</v>
      </c>
      <c r="X48" s="795" t="n">
        <v>0.550355088284824</v>
      </c>
    </row>
    <row r="49" customFormat="false" ht="12.8" hidden="false" customHeight="false" outlineLevel="0" collapsed="false">
      <c r="O49" s="796" t="s">
        <v>233</v>
      </c>
      <c r="P49" s="73" t="n">
        <v>2978.0652197771</v>
      </c>
      <c r="Q49" s="84" t="n">
        <v>353.217628705148</v>
      </c>
      <c r="R49" s="794" t="n">
        <v>231.513260530421</v>
      </c>
      <c r="S49" s="84" t="n">
        <v>842.01144526734</v>
      </c>
      <c r="T49" s="84" t="n">
        <v>1551.32288527419</v>
      </c>
      <c r="U49" s="795" t="n">
        <v>0.118606411424255</v>
      </c>
      <c r="V49" s="795" t="n">
        <v>0.0777394863594524</v>
      </c>
      <c r="W49" s="795" t="n">
        <v>0.282737745189597</v>
      </c>
      <c r="X49" s="795" t="n">
        <v>0.520916357026695</v>
      </c>
    </row>
    <row r="50" customFormat="false" ht="12.8" hidden="false" customHeight="false" outlineLevel="0" collapsed="false">
      <c r="O50" s="796" t="s">
        <v>243</v>
      </c>
      <c r="P50" s="73" t="n">
        <v>2968.37682170312</v>
      </c>
      <c r="Q50" s="84" t="n">
        <v>343.8621565825</v>
      </c>
      <c r="R50" s="794" t="n">
        <v>867.791011592822</v>
      </c>
      <c r="S50" s="84" t="n">
        <v>664.909635053355</v>
      </c>
      <c r="T50" s="84" t="n">
        <v>1091.81401847444</v>
      </c>
      <c r="U50" s="795" t="n">
        <v>0.115841814310222</v>
      </c>
      <c r="V50" s="795" t="n">
        <v>0.292345299709935</v>
      </c>
      <c r="W50" s="795" t="n">
        <v>0.223997718278861</v>
      </c>
      <c r="X50" s="795" t="n">
        <v>0.367815167700982</v>
      </c>
    </row>
    <row r="51" customFormat="false" ht="12.8" hidden="false" customHeight="false" outlineLevel="0" collapsed="false">
      <c r="O51" s="792" t="s">
        <v>237</v>
      </c>
      <c r="P51" s="84" t="n">
        <v>2957.52688777521</v>
      </c>
      <c r="Q51" s="84" t="n">
        <v>371.78013026259</v>
      </c>
      <c r="R51" s="794" t="n">
        <v>457.04525404959</v>
      </c>
      <c r="S51" s="84" t="n">
        <v>760.40148657019</v>
      </c>
      <c r="T51" s="84" t="n">
        <v>1368.30001689284</v>
      </c>
      <c r="U51" s="795" t="n">
        <v>0.125706424445142</v>
      </c>
      <c r="V51" s="795" t="n">
        <v>0.154536297180852</v>
      </c>
      <c r="W51" s="795" t="n">
        <v>0.257107209984555</v>
      </c>
      <c r="X51" s="795" t="n">
        <v>0.462650068389451</v>
      </c>
    </row>
    <row r="52" customFormat="false" ht="12.8" hidden="false" customHeight="false" outlineLevel="0" collapsed="false">
      <c r="O52" s="796" t="s">
        <v>246</v>
      </c>
      <c r="P52" s="73" t="n">
        <v>2948.11752005867</v>
      </c>
      <c r="Q52" s="84" t="n">
        <v>425.207125992702</v>
      </c>
      <c r="R52" s="794" t="n">
        <v>490.036488516849</v>
      </c>
      <c r="S52" s="84" t="n">
        <v>546.7980531286</v>
      </c>
      <c r="T52" s="84" t="n">
        <v>1486.07585242052</v>
      </c>
      <c r="U52" s="795" t="n">
        <v>0.14423004615645</v>
      </c>
      <c r="V52" s="795" t="n">
        <v>0.166220133757455</v>
      </c>
      <c r="W52" s="795" t="n">
        <v>0.185473628309674</v>
      </c>
      <c r="X52" s="795" t="n">
        <v>0.504076191776421</v>
      </c>
    </row>
    <row r="53" customFormat="false" ht="12.8" hidden="false" customHeight="false" outlineLevel="0" collapsed="false">
      <c r="O53" s="796" t="s">
        <v>239</v>
      </c>
      <c r="P53" s="73" t="n">
        <v>2919.03486664689</v>
      </c>
      <c r="Q53" s="84" t="n">
        <v>323.717739300882</v>
      </c>
      <c r="R53" s="794" t="n">
        <v>233.142763802679</v>
      </c>
      <c r="S53" s="84" t="n">
        <v>690.706000134896</v>
      </c>
      <c r="T53" s="84" t="n">
        <v>1671.46836340843</v>
      </c>
      <c r="U53" s="795" t="n">
        <v>0.110898894357072</v>
      </c>
      <c r="V53" s="795" t="n">
        <v>0.0798698112402101</v>
      </c>
      <c r="W53" s="795" t="n">
        <v>0.236621360034769</v>
      </c>
      <c r="X53" s="795" t="n">
        <v>0.57260993436795</v>
      </c>
    </row>
    <row r="54" customFormat="false" ht="12.8" hidden="false" customHeight="false" outlineLevel="0" collapsed="false">
      <c r="O54" s="796" t="s">
        <v>240</v>
      </c>
      <c r="P54" s="73" t="n">
        <v>2908.84500450305</v>
      </c>
      <c r="Q54" s="84" t="n">
        <v>439.644970414201</v>
      </c>
      <c r="R54" s="794" t="n">
        <v>328.161297392067</v>
      </c>
      <c r="S54" s="84" t="n">
        <v>679.034103771193</v>
      </c>
      <c r="T54" s="84" t="n">
        <v>1462.00463292559</v>
      </c>
      <c r="U54" s="795" t="n">
        <v>0.151140734461137</v>
      </c>
      <c r="V54" s="795" t="n">
        <v>0.112814982195358</v>
      </c>
      <c r="W54" s="795" t="n">
        <v>0.233437705591055</v>
      </c>
      <c r="X54" s="795" t="n">
        <v>0.50260657775245</v>
      </c>
    </row>
    <row r="55" customFormat="false" ht="12.8" hidden="false" customHeight="false" outlineLevel="0" collapsed="false">
      <c r="O55" s="796" t="s">
        <v>222</v>
      </c>
      <c r="P55" s="73" t="n">
        <v>2902.91354596149</v>
      </c>
      <c r="Q55" s="84" t="n">
        <v>426.843076923077</v>
      </c>
      <c r="R55" s="794" t="n">
        <v>686.420512820513</v>
      </c>
      <c r="S55" s="84" t="n">
        <v>972.52624350031</v>
      </c>
      <c r="T55" s="84" t="n">
        <v>817.12371271759</v>
      </c>
      <c r="U55" s="795" t="n">
        <v>0.147039541538155</v>
      </c>
      <c r="V55" s="795" t="n">
        <v>0.236459164888136</v>
      </c>
      <c r="W55" s="795" t="n">
        <v>0.335017294901283</v>
      </c>
      <c r="X55" s="795" t="n">
        <v>0.281483998672426</v>
      </c>
    </row>
    <row r="56" customFormat="false" ht="12.8" hidden="false" customHeight="false" outlineLevel="0" collapsed="false">
      <c r="O56" s="796" t="s">
        <v>234</v>
      </c>
      <c r="P56" s="73" t="n">
        <v>2862.658067195</v>
      </c>
      <c r="Q56" s="84" t="n">
        <v>401.231723526805</v>
      </c>
      <c r="R56" s="794" t="n">
        <v>351.280460788658</v>
      </c>
      <c r="S56" s="84" t="n">
        <v>716.506070037841</v>
      </c>
      <c r="T56" s="84" t="n">
        <v>1393.6398128417</v>
      </c>
      <c r="U56" s="795" t="n">
        <v>0.140160548032184</v>
      </c>
      <c r="V56" s="795" t="n">
        <v>0.122711288789325</v>
      </c>
      <c r="W56" s="795" t="n">
        <v>0.250293976164577</v>
      </c>
      <c r="X56" s="795" t="n">
        <v>0.486834187013913</v>
      </c>
    </row>
    <row r="57" customFormat="false" ht="12.8" hidden="false" customHeight="false" outlineLevel="0" collapsed="false">
      <c r="O57" s="796" t="s">
        <v>232</v>
      </c>
      <c r="P57" s="73" t="n">
        <v>2852.64537386739</v>
      </c>
      <c r="Q57" s="84" t="n">
        <v>365.186889016676</v>
      </c>
      <c r="R57" s="794" t="n">
        <v>561.868890166763</v>
      </c>
      <c r="S57" s="84" t="n">
        <v>724.988420725846</v>
      </c>
      <c r="T57" s="84" t="n">
        <v>1200.6011739581</v>
      </c>
      <c r="U57" s="795" t="n">
        <v>0.128016925048621</v>
      </c>
      <c r="V57" s="795" t="n">
        <v>0.196964156608442</v>
      </c>
      <c r="W57" s="795" t="n">
        <v>0.254146003343894</v>
      </c>
      <c r="X57" s="795" t="n">
        <v>0.420872914999043</v>
      </c>
    </row>
    <row r="58" customFormat="false" ht="12.8" hidden="false" customHeight="false" outlineLevel="0" collapsed="false">
      <c r="O58" s="796" t="s">
        <v>228</v>
      </c>
      <c r="P58" s="73" t="n">
        <v>2847.30805039098</v>
      </c>
      <c r="Q58" s="84" t="n">
        <v>393.896103896104</v>
      </c>
      <c r="R58" s="794" t="n">
        <v>314.817001180638</v>
      </c>
      <c r="S58" s="84" t="n">
        <v>808.583062437659</v>
      </c>
      <c r="T58" s="84" t="n">
        <v>1330.01188287658</v>
      </c>
      <c r="U58" s="795" t="n">
        <v>0.138339827277212</v>
      </c>
      <c r="V58" s="795" t="n">
        <v>0.110566540609264</v>
      </c>
      <c r="W58" s="795" t="n">
        <v>0.283981588267778</v>
      </c>
      <c r="X58" s="795" t="n">
        <v>0.467112043845746</v>
      </c>
    </row>
    <row r="59" customFormat="false" ht="12.8" hidden="false" customHeight="false" outlineLevel="0" collapsed="false">
      <c r="I59" s="0" t="n">
        <v>26</v>
      </c>
      <c r="O59" s="796" t="s">
        <v>238</v>
      </c>
      <c r="P59" s="73" t="n">
        <v>2792.22344961662</v>
      </c>
      <c r="Q59" s="84" t="n">
        <v>289.613004471027</v>
      </c>
      <c r="R59" s="794" t="n">
        <v>323.273028750777</v>
      </c>
      <c r="S59" s="84" t="n">
        <v>584.213819341866</v>
      </c>
      <c r="T59" s="84" t="n">
        <v>1595.12359705295</v>
      </c>
      <c r="U59" s="795" t="n">
        <v>0.103721285096575</v>
      </c>
      <c r="V59" s="795" t="n">
        <v>0.1157762029379</v>
      </c>
      <c r="W59" s="795" t="n">
        <v>0.209228892272959</v>
      </c>
      <c r="X59" s="795" t="n">
        <v>0.571273619692567</v>
      </c>
    </row>
    <row r="60" customFormat="false" ht="12.8" hidden="false" customHeight="false" outlineLevel="0" collapsed="false">
      <c r="O60" s="796" t="s">
        <v>235</v>
      </c>
      <c r="P60" s="73" t="n">
        <v>2789.17511931423</v>
      </c>
      <c r="Q60" s="84" t="n">
        <v>397.303943093001</v>
      </c>
      <c r="R60" s="794" t="n">
        <v>250.311759023448</v>
      </c>
      <c r="S60" s="84" t="n">
        <v>621.233254792692</v>
      </c>
      <c r="T60" s="84" t="n">
        <v>1520.32616240509</v>
      </c>
      <c r="U60" s="795" t="n">
        <v>0.142444961717099</v>
      </c>
      <c r="V60" s="795" t="n">
        <v>0.0897440097217673</v>
      </c>
      <c r="W60" s="795" t="n">
        <v>0.222730100555835</v>
      </c>
      <c r="X60" s="795" t="n">
        <v>0.545080928005299</v>
      </c>
    </row>
    <row r="61" customFormat="false" ht="12.8" hidden="false" customHeight="false" outlineLevel="0" collapsed="false">
      <c r="O61" s="796" t="s">
        <v>242</v>
      </c>
      <c r="P61" s="73" t="n">
        <v>2775.71950185468</v>
      </c>
      <c r="Q61" s="84" t="n">
        <v>446.918032786885</v>
      </c>
      <c r="R61" s="794" t="n">
        <v>152.174863387978</v>
      </c>
      <c r="S61" s="84" t="n">
        <v>480.445462674257</v>
      </c>
      <c r="T61" s="84" t="n">
        <v>1696.18114300556</v>
      </c>
      <c r="U61" s="795" t="n">
        <v>0.16100979673496</v>
      </c>
      <c r="V61" s="795" t="n">
        <v>0.0548235739548964</v>
      </c>
      <c r="W61" s="795" t="n">
        <v>0.173088621654037</v>
      </c>
      <c r="X61" s="795" t="n">
        <v>0.611078007656107</v>
      </c>
    </row>
    <row r="62" customFormat="false" ht="12.8" hidden="false" customHeight="false" outlineLevel="0" collapsed="false">
      <c r="O62" s="796" t="s">
        <v>236</v>
      </c>
      <c r="P62" s="73" t="n">
        <v>2727.84419429625</v>
      </c>
      <c r="Q62" s="84" t="n">
        <v>444.917815983374</v>
      </c>
      <c r="R62" s="794" t="n">
        <v>216.181749480446</v>
      </c>
      <c r="S62" s="84" t="n">
        <v>555.291157468175</v>
      </c>
      <c r="T62" s="84" t="n">
        <v>1511.45347136426</v>
      </c>
      <c r="U62" s="795" t="n">
        <v>0.163102356400585</v>
      </c>
      <c r="V62" s="795" t="n">
        <v>0.0792500355894475</v>
      </c>
      <c r="W62" s="795" t="n">
        <v>0.203564103341845</v>
      </c>
      <c r="X62" s="795" t="n">
        <v>0.554083504668122</v>
      </c>
    </row>
    <row r="63" customFormat="false" ht="12.8" hidden="false" customHeight="false" outlineLevel="0" collapsed="false">
      <c r="O63" s="796" t="s">
        <v>231</v>
      </c>
      <c r="P63" s="73" t="n">
        <v>2726.71565069658</v>
      </c>
      <c r="Q63" s="84" t="n">
        <v>330.361461117475</v>
      </c>
      <c r="R63" s="794" t="n">
        <v>434.586992490773</v>
      </c>
      <c r="S63" s="84" t="n">
        <v>629.299716350958</v>
      </c>
      <c r="T63" s="84" t="n">
        <v>1332.46748073737</v>
      </c>
      <c r="U63" s="795" t="n">
        <v>0.121157283500786</v>
      </c>
      <c r="V63" s="795" t="n">
        <v>0.159381119325644</v>
      </c>
      <c r="W63" s="795" t="n">
        <v>0.230790370895548</v>
      </c>
      <c r="X63" s="795" t="n">
        <v>0.488671226278022</v>
      </c>
    </row>
    <row r="64" customFormat="false" ht="12.8" hidden="false" customHeight="false" outlineLevel="0" collapsed="false">
      <c r="O64" s="796" t="s">
        <v>227</v>
      </c>
      <c r="P64" s="73" t="n">
        <v>2716.50623684157</v>
      </c>
      <c r="Q64" s="84" t="n">
        <v>357.962443105939</v>
      </c>
      <c r="R64" s="794" t="n">
        <v>397.416260118285</v>
      </c>
      <c r="S64" s="84" t="n">
        <v>675.849072229754</v>
      </c>
      <c r="T64" s="84" t="n">
        <v>1285.2784613876</v>
      </c>
      <c r="U64" s="795" t="n">
        <v>0.131773098199154</v>
      </c>
      <c r="V64" s="795" t="n">
        <v>0.146296833310551</v>
      </c>
      <c r="W64" s="795" t="n">
        <v>0.24879349182557</v>
      </c>
      <c r="X64" s="795" t="n">
        <v>0.473136576664725</v>
      </c>
    </row>
    <row r="65" customFormat="false" ht="12.8" hidden="false" customHeight="false" outlineLevel="0" collapsed="false">
      <c r="O65" s="796" t="s">
        <v>229</v>
      </c>
      <c r="P65" s="73" t="n">
        <v>2657.09877773683</v>
      </c>
      <c r="Q65" s="84" t="n">
        <v>355.884377150723</v>
      </c>
      <c r="R65" s="794" t="n">
        <v>221.64487267722</v>
      </c>
      <c r="S65" s="84" t="n">
        <v>608.194882397594</v>
      </c>
      <c r="T65" s="84" t="n">
        <v>1471.3746455113</v>
      </c>
      <c r="U65" s="795" t="n">
        <v>0.133937202535558</v>
      </c>
      <c r="V65" s="795" t="n">
        <v>0.0834161208210724</v>
      </c>
      <c r="W65" s="795" t="n">
        <v>0.228894344272598</v>
      </c>
      <c r="X65" s="795" t="n">
        <v>0.553752332370771</v>
      </c>
    </row>
    <row r="66" customFormat="false" ht="12.8" hidden="false" customHeight="false" outlineLevel="0" collapsed="false">
      <c r="O66" s="796" t="s">
        <v>226</v>
      </c>
      <c r="P66" s="73" t="n">
        <v>2569.41838850037</v>
      </c>
      <c r="Q66" s="84" t="n">
        <v>454.030456852792</v>
      </c>
      <c r="R66" s="794" t="n">
        <v>344.690355329949</v>
      </c>
      <c r="S66" s="84" t="n">
        <v>538.367270041531</v>
      </c>
      <c r="T66" s="84" t="n">
        <v>1232.3303062761</v>
      </c>
      <c r="U66" s="795" t="n">
        <v>0.176705537286119</v>
      </c>
      <c r="V66" s="795" t="n">
        <v>0.134151120297355</v>
      </c>
      <c r="W66" s="795" t="n">
        <v>0.209528846080901</v>
      </c>
      <c r="X66" s="795" t="n">
        <v>0.479614496335625</v>
      </c>
    </row>
    <row r="67" customFormat="false" ht="12.8" hidden="false" customHeight="false" outlineLevel="0" collapsed="false">
      <c r="O67" s="796" t="s">
        <v>230</v>
      </c>
      <c r="P67" s="73" t="n">
        <v>2554.31259403405</v>
      </c>
      <c r="Q67" s="84" t="n">
        <v>410.142067876875</v>
      </c>
      <c r="R67" s="794" t="n">
        <v>228.235990528808</v>
      </c>
      <c r="S67" s="84" t="n">
        <v>500.978328257284</v>
      </c>
      <c r="T67" s="84" t="n">
        <v>1414.95620737109</v>
      </c>
      <c r="U67" s="795" t="n">
        <v>0.160568471077039</v>
      </c>
      <c r="V67" s="795" t="n">
        <v>0.0893531946958585</v>
      </c>
      <c r="W67" s="795" t="n">
        <v>0.19613039117741</v>
      </c>
      <c r="X67" s="795" t="n">
        <v>0.553947943049692</v>
      </c>
    </row>
    <row r="68" customFormat="false" ht="12.8" hidden="false" customHeight="false" outlineLevel="0" collapsed="false">
      <c r="O68" s="797" t="s">
        <v>224</v>
      </c>
      <c r="P68" s="73" t="n">
        <v>2525.30211401049</v>
      </c>
      <c r="Q68" s="84" t="n">
        <v>331.225161803111</v>
      </c>
      <c r="R68" s="794" t="n">
        <v>461.831497672306</v>
      </c>
      <c r="S68" s="84" t="n">
        <v>542.022667377788</v>
      </c>
      <c r="T68" s="84" t="n">
        <v>1190.22278715728</v>
      </c>
      <c r="U68" s="795" t="n">
        <v>0.131162588414851</v>
      </c>
      <c r="V68" s="795" t="n">
        <v>0.182881681803553</v>
      </c>
      <c r="W68" s="795" t="n">
        <v>0.214636761427721</v>
      </c>
      <c r="X68" s="795" t="n">
        <v>0.471318968353875</v>
      </c>
    </row>
    <row r="69" customFormat="false" ht="12.8" hidden="false" customHeight="false" outlineLevel="0" collapsed="false">
      <c r="O69" s="796" t="s">
        <v>223</v>
      </c>
      <c r="P69" s="73" t="n">
        <v>2418.22773200735</v>
      </c>
      <c r="Q69" s="84" t="n">
        <v>439.776518972608</v>
      </c>
      <c r="R69" s="794" t="n">
        <v>306.304803290137</v>
      </c>
      <c r="S69" s="84" t="n">
        <v>453.631362088267</v>
      </c>
      <c r="T69" s="84" t="n">
        <v>1218.51504765634</v>
      </c>
      <c r="U69" s="795" t="n">
        <v>0.181859017309157</v>
      </c>
      <c r="V69" s="795" t="n">
        <v>0.126664994878657</v>
      </c>
      <c r="W69" s="795" t="n">
        <v>0.187588354927892</v>
      </c>
      <c r="X69" s="795" t="n">
        <v>0.503887632884294</v>
      </c>
    </row>
    <row r="70" customFormat="false" ht="12.8" hidden="false" customHeight="false" outlineLevel="0" collapsed="false">
      <c r="O70" s="796" t="s">
        <v>225</v>
      </c>
      <c r="P70" s="73" t="n">
        <v>2416.01186728128</v>
      </c>
      <c r="Q70" s="84" t="n">
        <v>365.935347111818</v>
      </c>
      <c r="R70" s="794" t="n">
        <v>325.045045045045</v>
      </c>
      <c r="S70" s="84" t="n">
        <v>438.326045545482</v>
      </c>
      <c r="T70" s="84" t="n">
        <v>1286.70542957893</v>
      </c>
      <c r="U70" s="795" t="n">
        <v>0.151462561946603</v>
      </c>
      <c r="V70" s="795" t="n">
        <v>0.134537851178196</v>
      </c>
      <c r="W70" s="795" t="n">
        <v>0.181425452201411</v>
      </c>
      <c r="X70" s="795" t="n">
        <v>0.532574134673789</v>
      </c>
    </row>
    <row r="71" customFormat="false" ht="12.8" hidden="false" customHeight="false" outlineLevel="0" collapsed="false">
      <c r="O71" s="796" t="s">
        <v>221</v>
      </c>
      <c r="P71" s="73" t="n">
        <v>2403.13288621383</v>
      </c>
      <c r="Q71" s="84" t="n">
        <v>452.33566679875</v>
      </c>
      <c r="R71" s="794" t="n">
        <v>779.659225993924</v>
      </c>
      <c r="S71" s="84" t="n">
        <v>557.65111658286</v>
      </c>
      <c r="T71" s="84" t="n">
        <v>613.4868768383</v>
      </c>
      <c r="U71" s="795" t="n">
        <v>0.188227488123393</v>
      </c>
      <c r="V71" s="795" t="n">
        <v>0.324434504003766</v>
      </c>
      <c r="W71" s="795" t="n">
        <v>0.232051718730147</v>
      </c>
      <c r="X71" s="795" t="n">
        <v>0.255286289142693</v>
      </c>
    </row>
  </sheetData>
  <mergeCells count="2">
    <mergeCell ref="M2:N2"/>
    <mergeCell ref="A38:N3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56.xml><?xml version="1.0" encoding="utf-8"?>
<worksheet xmlns="http://schemas.openxmlformats.org/spreadsheetml/2006/main" xmlns:r="http://schemas.openxmlformats.org/officeDocument/2006/relationships">
  <sheetPr filterMode="false">
    <pageSetUpPr fitToPage="false"/>
  </sheetPr>
  <dimension ref="A1:H1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G15" activeCellId="0" sqref="G15"/>
    </sheetView>
  </sheetViews>
  <sheetFormatPr defaultRowHeight="12.8"/>
  <cols>
    <col collapsed="false" hidden="false" max="4" min="1" style="0" width="11.5204081632653"/>
    <col collapsed="false" hidden="false" max="5" min="5" style="0" width="22.5612244897959"/>
    <col collapsed="false" hidden="false" max="1025" min="6" style="0" width="11.5204081632653"/>
  </cols>
  <sheetData>
    <row r="1" s="313" customFormat="true" ht="35.95" hidden="false" customHeight="false" outlineLevel="0" collapsed="false">
      <c r="B1" s="313" t="str">
        <f aca="false">'Annex C AJC'!P3</f>
        <v>Gross expenditure / person</v>
      </c>
      <c r="C1" s="313" t="str">
        <f aca="false">'Annex C AJC'!Q3</f>
        <v>CT</v>
      </c>
      <c r="D1" s="313" t="str">
        <f aca="false">'Annex C AJC'!R3</f>
        <v>NDR (received)</v>
      </c>
      <c r="E1" s="313" t="s">
        <v>870</v>
      </c>
      <c r="F1" s="313" t="s">
        <v>871</v>
      </c>
      <c r="G1" s="313" t="str">
        <f aca="false">'Annex C AJC'!T3</f>
        <v>General revenue grant</v>
      </c>
      <c r="H1" s="313" t="s">
        <v>119</v>
      </c>
    </row>
    <row r="2" customFormat="false" ht="24.4" hidden="false" customHeight="false" outlineLevel="0" collapsed="false">
      <c r="A2" s="800" t="s">
        <v>872</v>
      </c>
      <c r="B2" s="73" t="n">
        <f aca="false">'Annex C AJC'!P13</f>
        <v>2727.84419429625</v>
      </c>
      <c r="C2" s="73" t="n">
        <f aca="false">'Annex C AJC'!Q13</f>
        <v>444.917815983374</v>
      </c>
      <c r="D2" s="73" t="n">
        <f aca="false">'Annex C AJC'!R13</f>
        <v>216.181749480446</v>
      </c>
      <c r="E2" s="403" t="n">
        <f aca="false">'Annex C AJC'!S13-F2</f>
        <v>371.132835155687</v>
      </c>
      <c r="F2" s="84" t="n">
        <f aca="false">'Annex E'!I13*1000/'Table 1.12'!D14</f>
        <v>184.158322312488</v>
      </c>
      <c r="G2" s="73" t="n">
        <f aca="false">'Annex C AJC'!T13</f>
        <v>1511.45347136426</v>
      </c>
      <c r="H2" s="0" t="n">
        <f aca="false">SUM(C2:G2)-B2</f>
        <v>0</v>
      </c>
    </row>
    <row r="3" customFormat="false" ht="24.4" hidden="false" customHeight="false" outlineLevel="0" collapsed="false">
      <c r="A3" s="800" t="s">
        <v>873</v>
      </c>
      <c r="B3" s="73" t="n">
        <f aca="false">'Annex C AJC'!P35</f>
        <v>3429.90720718426</v>
      </c>
      <c r="C3" s="73" t="n">
        <f aca="false">'Annex C AJC'!Q35</f>
        <v>327.190735998218</v>
      </c>
      <c r="D3" s="73" t="n">
        <f aca="false">'Annex C AJC'!R35</f>
        <v>803.796904576328</v>
      </c>
      <c r="E3" s="403" t="n">
        <f aca="false">'Annex C AJC'!S35-F3</f>
        <v>409.154230274929</v>
      </c>
      <c r="F3" s="84" t="n">
        <f aca="false">'Annex E'!I35*1000/'Table 1.12'!D36</f>
        <v>529.529005678655</v>
      </c>
      <c r="G3" s="73" t="n">
        <f aca="false">'Annex C AJC'!T35</f>
        <v>1360.23633065613</v>
      </c>
      <c r="H3" s="0" t="n">
        <f aca="false">SUM(C3:G3)-B3</f>
        <v>0</v>
      </c>
    </row>
    <row r="5" customFormat="false" ht="23.85" hidden="false" customHeight="false" outlineLevel="0" collapsed="false">
      <c r="A5" s="800" t="s">
        <v>872</v>
      </c>
      <c r="B5" s="795" t="n">
        <f aca="false">B2/$B2</f>
        <v>1</v>
      </c>
      <c r="C5" s="795" t="n">
        <f aca="false">C2/$B2</f>
        <v>0.163102356400585</v>
      </c>
      <c r="D5" s="795" t="n">
        <f aca="false">D2/$B2</f>
        <v>0.0792500355894476</v>
      </c>
      <c r="E5" s="795" t="n">
        <f aca="false">E2/$B2</f>
        <v>0.1360535311847</v>
      </c>
      <c r="F5" s="795" t="n">
        <f aca="false">F2/$B2</f>
        <v>0.0675105721571458</v>
      </c>
      <c r="G5" s="795" t="n">
        <f aca="false">G2/$B2</f>
        <v>0.554083504668122</v>
      </c>
    </row>
    <row r="6" customFormat="false" ht="23.85" hidden="false" customHeight="false" outlineLevel="0" collapsed="false">
      <c r="A6" s="800" t="s">
        <v>873</v>
      </c>
      <c r="B6" s="795" t="n">
        <f aca="false">B3/$B3</f>
        <v>1</v>
      </c>
      <c r="C6" s="795" t="n">
        <f aca="false">C3/$B3</f>
        <v>0.0953934658386346</v>
      </c>
      <c r="D6" s="795" t="n">
        <f aca="false">D3/$B3</f>
        <v>0.234349460793779</v>
      </c>
      <c r="E6" s="795" t="n">
        <f aca="false">E3/$B3</f>
        <v>0.119290174794793</v>
      </c>
      <c r="F6" s="795" t="n">
        <f aca="false">F3/$B3</f>
        <v>0.154385810954159</v>
      </c>
      <c r="G6" s="795" t="n">
        <f aca="false">G3/$B3</f>
        <v>0.396581087618635</v>
      </c>
    </row>
    <row r="8" customFormat="false" ht="12.8" hidden="false" customHeight="false" outlineLevel="0" collapsed="false">
      <c r="C8" s="0" t="s">
        <v>874</v>
      </c>
      <c r="D8" s="0" t="s">
        <v>875</v>
      </c>
    </row>
    <row r="9" customFormat="false" ht="23.85" hidden="false" customHeight="false" outlineLevel="0" collapsed="false">
      <c r="A9" s="800" t="s">
        <v>872</v>
      </c>
      <c r="C9" s="795" t="n">
        <f aca="false">SUM(C5:E5)</f>
        <v>0.378405923174733</v>
      </c>
      <c r="D9" s="795" t="n">
        <f aca="false">SUM(F5:G5)</f>
        <v>0.621594076825267</v>
      </c>
    </row>
    <row r="10" customFormat="false" ht="23.85" hidden="false" customHeight="false" outlineLevel="0" collapsed="false">
      <c r="A10" s="800" t="s">
        <v>873</v>
      </c>
      <c r="C10" s="795" t="n">
        <f aca="false">SUM(C6:E6)</f>
        <v>0.449033101427206</v>
      </c>
      <c r="D10" s="795" t="n">
        <f aca="false">SUM(F6:G6)</f>
        <v>0.550966898572794</v>
      </c>
    </row>
    <row r="13" customFormat="false" ht="23.85" hidden="false" customHeight="false" outlineLevel="0" collapsed="false">
      <c r="A13" s="800" t="s">
        <v>872</v>
      </c>
      <c r="C13" s="73" t="n">
        <f aca="false">SUM(C2:E2)</f>
        <v>1032.23240061951</v>
      </c>
      <c r="D13" s="73" t="n">
        <f aca="false">SUM(F2:G2)</f>
        <v>1695.61179367674</v>
      </c>
    </row>
    <row r="14" customFormat="false" ht="23.85" hidden="false" customHeight="false" outlineLevel="0" collapsed="false">
      <c r="A14" s="800" t="s">
        <v>873</v>
      </c>
      <c r="C14" s="73" t="n">
        <f aca="false">SUM(C3:E3)</f>
        <v>1540.14187084948</v>
      </c>
      <c r="D14" s="73" t="n">
        <f aca="false">SUM(F3:G3)</f>
        <v>1889.76533633478</v>
      </c>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drawing r:id="rId1"/>
</worksheet>
</file>

<file path=xl/worksheets/sheet57.xml><?xml version="1.0" encoding="utf-8"?>
<worksheet xmlns="http://schemas.openxmlformats.org/spreadsheetml/2006/main" xmlns:r="http://schemas.openxmlformats.org/officeDocument/2006/relationships">
  <sheetPr filterMode="false">
    <pageSetUpPr fitToPage="false"/>
  </sheetPr>
  <dimension ref="A1:F43"/>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H5" activeCellId="0" sqref="H5"/>
    </sheetView>
  </sheetViews>
  <sheetFormatPr defaultRowHeight="12"/>
  <cols>
    <col collapsed="false" hidden="false" max="1" min="1" style="0" width="15.4948979591837"/>
    <col collapsed="false" hidden="false" max="1025" min="2" style="0" width="8.8265306122449"/>
  </cols>
  <sheetData>
    <row r="1" customFormat="false" ht="12" hidden="false" customHeight="false" outlineLevel="0" collapsed="false">
      <c r="A1" s="5" t="s">
        <v>876</v>
      </c>
      <c r="B1" s="1"/>
      <c r="C1" s="1"/>
      <c r="D1" s="1"/>
      <c r="E1" s="1"/>
      <c r="F1" s="1"/>
    </row>
    <row r="2" customFormat="false" ht="13" hidden="false" customHeight="false" outlineLevel="0" collapsed="false">
      <c r="A2" s="5"/>
      <c r="B2" s="1"/>
      <c r="C2" s="1"/>
      <c r="D2" s="1"/>
      <c r="E2" s="685" t="s">
        <v>66</v>
      </c>
      <c r="F2" s="685"/>
    </row>
    <row r="3" customFormat="false" ht="13" hidden="false" customHeight="false" outlineLevel="0" collapsed="false">
      <c r="A3" s="507"/>
      <c r="B3" s="280" t="s">
        <v>100</v>
      </c>
      <c r="C3" s="281" t="s">
        <v>101</v>
      </c>
      <c r="D3" s="281" t="s">
        <v>102</v>
      </c>
      <c r="E3" s="281" t="s">
        <v>103</v>
      </c>
      <c r="F3" s="282" t="s">
        <v>877</v>
      </c>
    </row>
    <row r="4" customFormat="false" ht="12" hidden="false" customHeight="false" outlineLevel="0" collapsed="false">
      <c r="A4" s="565" t="s">
        <v>237</v>
      </c>
      <c r="B4" s="801" t="n">
        <v>13135364</v>
      </c>
      <c r="C4" s="802" t="n">
        <v>13004704.17</v>
      </c>
      <c r="D4" s="802" t="n">
        <v>12696622</v>
      </c>
      <c r="E4" s="802" t="n">
        <v>12799446</v>
      </c>
      <c r="F4" s="613" t="n">
        <v>11674901</v>
      </c>
    </row>
    <row r="5" customFormat="false" ht="20" hidden="false" customHeight="false" outlineLevel="0" collapsed="false">
      <c r="A5" s="803" t="s">
        <v>878</v>
      </c>
      <c r="B5" s="804" t="n">
        <v>11628817</v>
      </c>
      <c r="C5" s="805" t="n">
        <v>11680525.17</v>
      </c>
      <c r="D5" s="805" t="n">
        <v>11408183</v>
      </c>
      <c r="E5" s="805" t="n">
        <v>11509213</v>
      </c>
      <c r="F5" s="806" t="n">
        <v>11674901</v>
      </c>
    </row>
    <row r="6" customFormat="false" ht="12" hidden="false" customHeight="false" outlineLevel="0" collapsed="false">
      <c r="A6" s="217" t="s">
        <v>221</v>
      </c>
      <c r="B6" s="228" t="n">
        <v>476745.063169833</v>
      </c>
      <c r="C6" s="229" t="n">
        <v>474969.742630047</v>
      </c>
      <c r="D6" s="229" t="n">
        <v>467976.40958393</v>
      </c>
      <c r="E6" s="229" t="n">
        <v>457556.096011998</v>
      </c>
      <c r="F6" s="230" t="n">
        <v>406073.274336283</v>
      </c>
    </row>
    <row r="7" customFormat="false" ht="12" hidden="false" customHeight="false" outlineLevel="0" collapsed="false">
      <c r="A7" s="217" t="s">
        <v>223</v>
      </c>
      <c r="B7" s="228" t="n">
        <v>563930.243857242</v>
      </c>
      <c r="C7" s="229" t="n">
        <v>559274.131108891</v>
      </c>
      <c r="D7" s="229" t="n">
        <v>517664.203063134</v>
      </c>
      <c r="E7" s="229" t="n">
        <v>525186.354378694</v>
      </c>
      <c r="F7" s="230" t="n">
        <v>505759.068382945</v>
      </c>
    </row>
    <row r="8" customFormat="false" ht="12" hidden="false" customHeight="false" outlineLevel="0" collapsed="false">
      <c r="A8" s="217" t="s">
        <v>229</v>
      </c>
      <c r="B8" s="228" t="n">
        <v>273770.25790523</v>
      </c>
      <c r="C8" s="229" t="n">
        <v>268724.757456851</v>
      </c>
      <c r="D8" s="229" t="n">
        <v>258067.48552396</v>
      </c>
      <c r="E8" s="229" t="n">
        <v>260647.626525087</v>
      </c>
      <c r="F8" s="230" t="n">
        <v>238164.588794233</v>
      </c>
    </row>
    <row r="9" customFormat="false" ht="12" hidden="false" customHeight="false" outlineLevel="0" collapsed="false">
      <c r="A9" s="217" t="s">
        <v>250</v>
      </c>
      <c r="B9" s="228" t="n">
        <v>280508.133447381</v>
      </c>
      <c r="C9" s="229" t="n">
        <v>288822.446366953</v>
      </c>
      <c r="D9" s="229" t="n">
        <v>271819.518610476</v>
      </c>
      <c r="E9" s="229" t="n">
        <v>262828.85747805</v>
      </c>
      <c r="F9" s="230" t="n">
        <v>249302.645243866</v>
      </c>
    </row>
    <row r="10" customFormat="false" ht="12" hidden="false" customHeight="false" outlineLevel="0" collapsed="false">
      <c r="A10" s="217" t="s">
        <v>233</v>
      </c>
      <c r="B10" s="228" t="n">
        <v>125067.676903924</v>
      </c>
      <c r="C10" s="229" t="n">
        <v>115770.260240778</v>
      </c>
      <c r="D10" s="229" t="n">
        <v>115294.364734644</v>
      </c>
      <c r="E10" s="229" t="n">
        <v>121248.074596103</v>
      </c>
      <c r="F10" s="230" t="n">
        <v>109602.83755686</v>
      </c>
    </row>
    <row r="11" customFormat="false" ht="12" hidden="false" customHeight="false" outlineLevel="0" collapsed="false">
      <c r="A11" s="217" t="s">
        <v>245</v>
      </c>
      <c r="B11" s="228" t="n">
        <v>383793</v>
      </c>
      <c r="C11" s="229" t="n">
        <v>393388</v>
      </c>
      <c r="D11" s="229" t="n">
        <v>383295</v>
      </c>
      <c r="E11" s="229" t="n">
        <v>389683</v>
      </c>
      <c r="F11" s="230" t="n">
        <v>350704</v>
      </c>
    </row>
    <row r="12" customFormat="false" ht="12" hidden="false" customHeight="false" outlineLevel="0" collapsed="false">
      <c r="A12" s="217" t="s">
        <v>241</v>
      </c>
      <c r="B12" s="228" t="n">
        <v>376557.677974971</v>
      </c>
      <c r="C12" s="229" t="n">
        <v>377742.227214822</v>
      </c>
      <c r="D12" s="229" t="n">
        <v>375306.630964851</v>
      </c>
      <c r="E12" s="229" t="n">
        <v>382452.586437247</v>
      </c>
      <c r="F12" s="230" t="n">
        <v>335475.608453473</v>
      </c>
    </row>
    <row r="13" customFormat="false" ht="12" hidden="false" customHeight="false" outlineLevel="0" collapsed="false">
      <c r="A13" s="217" t="s">
        <v>239</v>
      </c>
      <c r="B13" s="228" t="n">
        <v>291183.678920055</v>
      </c>
      <c r="C13" s="229" t="n">
        <v>287481.14947089</v>
      </c>
      <c r="D13" s="229" t="n">
        <v>285071.692964253</v>
      </c>
      <c r="E13" s="229" t="n">
        <v>288651.715458497</v>
      </c>
      <c r="F13" s="230" t="n">
        <v>272836.586415728</v>
      </c>
    </row>
    <row r="14" customFormat="false" ht="12" hidden="false" customHeight="false" outlineLevel="0" collapsed="false">
      <c r="A14" s="217" t="s">
        <v>236</v>
      </c>
      <c r="B14" s="228" t="n">
        <v>278628.37936921</v>
      </c>
      <c r="C14" s="229" t="n">
        <v>263655.064685413</v>
      </c>
      <c r="D14" s="229" t="n">
        <v>247075.757110748</v>
      </c>
      <c r="E14" s="229" t="n">
        <v>247242.946850066</v>
      </c>
      <c r="F14" s="230" t="n">
        <v>229986.46447862</v>
      </c>
    </row>
    <row r="15" customFormat="false" ht="12" hidden="false" customHeight="false" outlineLevel="0" collapsed="false">
      <c r="A15" s="217" t="s">
        <v>230</v>
      </c>
      <c r="B15" s="228" t="n">
        <v>223503.455720985</v>
      </c>
      <c r="C15" s="229" t="n">
        <v>223133.041949333</v>
      </c>
      <c r="D15" s="229" t="n">
        <v>228149.729972191</v>
      </c>
      <c r="E15" s="229" t="n">
        <v>227018.077280196</v>
      </c>
      <c r="F15" s="230" t="n">
        <v>208125.961179133</v>
      </c>
    </row>
    <row r="16" customFormat="false" ht="12" hidden="false" customHeight="false" outlineLevel="0" collapsed="false">
      <c r="A16" s="217" t="s">
        <v>242</v>
      </c>
      <c r="B16" s="228" t="n">
        <v>204679.060554898</v>
      </c>
      <c r="C16" s="229" t="n">
        <v>209904.635561571</v>
      </c>
      <c r="D16" s="229" t="n">
        <v>219103.664314108</v>
      </c>
      <c r="E16" s="229" t="n">
        <v>223489.127246694</v>
      </c>
      <c r="F16" s="230" t="n">
        <v>210017.574585009</v>
      </c>
    </row>
    <row r="17" customFormat="false" ht="12" hidden="false" customHeight="false" outlineLevel="0" collapsed="false">
      <c r="A17" s="217" t="s">
        <v>222</v>
      </c>
      <c r="B17" s="228" t="n">
        <v>1072200.36771675</v>
      </c>
      <c r="C17" s="229" t="n">
        <v>1049050.85739445</v>
      </c>
      <c r="D17" s="229" t="n">
        <v>1020147.6284416</v>
      </c>
      <c r="E17" s="229" t="n">
        <v>1055307.46513371</v>
      </c>
      <c r="F17" s="230" t="n">
        <v>941108.809949825</v>
      </c>
    </row>
    <row r="18" customFormat="false" ht="12" hidden="false" customHeight="false" outlineLevel="0" collapsed="false">
      <c r="A18" s="217" t="s">
        <v>253</v>
      </c>
      <c r="B18" s="228" t="n">
        <v>122858.207046488</v>
      </c>
      <c r="C18" s="229" t="n">
        <v>122908.691304377</v>
      </c>
      <c r="D18" s="229" t="n">
        <v>117242.407064499</v>
      </c>
      <c r="E18" s="229" t="n">
        <v>118638.485371176</v>
      </c>
      <c r="F18" s="230" t="n">
        <v>118363.630178639</v>
      </c>
    </row>
    <row r="19" customFormat="false" ht="12" hidden="false" customHeight="false" outlineLevel="0" collapsed="false">
      <c r="A19" s="217" t="s">
        <v>231</v>
      </c>
      <c r="B19" s="228" t="n">
        <v>347758.337363623</v>
      </c>
      <c r="C19" s="229" t="n">
        <v>368565.608188889</v>
      </c>
      <c r="D19" s="229" t="n">
        <v>357749.97635309</v>
      </c>
      <c r="E19" s="229" t="n">
        <v>350883.43620132</v>
      </c>
      <c r="F19" s="230" t="n">
        <v>329342.939923071</v>
      </c>
    </row>
    <row r="20" customFormat="false" ht="12" hidden="false" customHeight="false" outlineLevel="0" collapsed="false">
      <c r="A20" s="217" t="s">
        <v>227</v>
      </c>
      <c r="B20" s="228" t="n">
        <v>828950.931371637</v>
      </c>
      <c r="C20" s="229" t="n">
        <v>833306.163238161</v>
      </c>
      <c r="D20" s="229" t="n">
        <v>805964.898909133</v>
      </c>
      <c r="E20" s="229" t="n">
        <v>812030.250461896</v>
      </c>
      <c r="F20" s="230" t="n">
        <v>747767.520267724</v>
      </c>
    </row>
    <row r="21" customFormat="false" ht="12" hidden="false" customHeight="false" outlineLevel="0" collapsed="false">
      <c r="A21" s="217" t="s">
        <v>247</v>
      </c>
      <c r="B21" s="228" t="n">
        <v>1826869.70027862</v>
      </c>
      <c r="C21" s="229" t="n">
        <v>1697625.83697486</v>
      </c>
      <c r="D21" s="229" t="n">
        <v>1655888.0910386</v>
      </c>
      <c r="E21" s="229" t="n">
        <v>1677363.62880893</v>
      </c>
      <c r="F21" s="230" t="n">
        <v>1441541.80207777</v>
      </c>
    </row>
    <row r="22" customFormat="false" ht="12" hidden="false" customHeight="false" outlineLevel="0" collapsed="false">
      <c r="A22" s="217" t="s">
        <v>246</v>
      </c>
      <c r="B22" s="228" t="n">
        <v>584545.176458121</v>
      </c>
      <c r="C22" s="229" t="n">
        <v>597698.452263887</v>
      </c>
      <c r="D22" s="229" t="n">
        <v>609078.033006375</v>
      </c>
      <c r="E22" s="229" t="n">
        <v>625654.50109787</v>
      </c>
      <c r="F22" s="230" t="n">
        <v>559387.369821361</v>
      </c>
    </row>
    <row r="23" customFormat="false" ht="12" hidden="false" customHeight="false" outlineLevel="0" collapsed="false">
      <c r="A23" s="217" t="s">
        <v>248</v>
      </c>
      <c r="B23" s="228" t="n">
        <v>217302.620297676</v>
      </c>
      <c r="C23" s="229" t="n">
        <v>213812.795442358</v>
      </c>
      <c r="D23" s="229" t="n">
        <v>208317.018296892</v>
      </c>
      <c r="E23" s="229" t="n">
        <v>214331.595642291</v>
      </c>
      <c r="F23" s="230" t="n">
        <v>195154.779673374</v>
      </c>
    </row>
    <row r="24" customFormat="false" ht="12" hidden="false" customHeight="false" outlineLevel="0" collapsed="false">
      <c r="A24" s="217" t="s">
        <v>228</v>
      </c>
      <c r="B24" s="228" t="n">
        <v>197673.095748924</v>
      </c>
      <c r="C24" s="229" t="n">
        <v>200512.522069998</v>
      </c>
      <c r="D24" s="229" t="n">
        <v>195907.388344549</v>
      </c>
      <c r="E24" s="229" t="n">
        <v>200856.534540239</v>
      </c>
      <c r="F24" s="230" t="n">
        <v>172680.006479646</v>
      </c>
    </row>
    <row r="25" customFormat="false" ht="12" hidden="false" customHeight="false" outlineLevel="0" collapsed="false">
      <c r="A25" s="217" t="s">
        <v>225</v>
      </c>
      <c r="B25" s="228" t="n">
        <v>209252.692972925</v>
      </c>
      <c r="C25" s="229" t="n">
        <v>202541.296261062</v>
      </c>
      <c r="D25" s="229" t="n">
        <v>197999.387352935</v>
      </c>
      <c r="E25" s="229" t="n">
        <v>205025.549609308</v>
      </c>
      <c r="F25" s="230" t="n">
        <v>186594.657280772</v>
      </c>
    </row>
    <row r="26" customFormat="false" ht="12" hidden="false" customHeight="false" outlineLevel="0" collapsed="false">
      <c r="A26" s="217" t="s">
        <v>244</v>
      </c>
      <c r="B26" s="228" t="n">
        <v>345723.373794521</v>
      </c>
      <c r="C26" s="229" t="n">
        <v>345635.817644837</v>
      </c>
      <c r="D26" s="229" t="n">
        <v>341450.107688248</v>
      </c>
      <c r="E26" s="229" t="n">
        <v>342353.700503327</v>
      </c>
      <c r="F26" s="230" t="n">
        <v>314776.789489538</v>
      </c>
    </row>
    <row r="27" customFormat="false" ht="12" hidden="false" customHeight="false" outlineLevel="0" collapsed="false">
      <c r="A27" s="217" t="s">
        <v>238</v>
      </c>
      <c r="B27" s="228" t="n">
        <v>799254.163673317</v>
      </c>
      <c r="C27" s="229" t="n">
        <v>798395.790121854</v>
      </c>
      <c r="D27" s="229" t="n">
        <v>759580.606588013</v>
      </c>
      <c r="E27" s="229" t="n">
        <v>759515.333011414</v>
      </c>
      <c r="F27" s="230" t="n">
        <v>744190.092432694</v>
      </c>
    </row>
    <row r="28" customFormat="false" ht="12" hidden="false" customHeight="false" outlineLevel="0" collapsed="false">
      <c r="A28" s="217" t="s">
        <v>879</v>
      </c>
      <c r="B28" s="228" t="n">
        <v>84044.6081202622</v>
      </c>
      <c r="C28" s="229" t="n">
        <v>85726.047625225</v>
      </c>
      <c r="D28" s="229" t="n">
        <v>90287.8037603334</v>
      </c>
      <c r="E28" s="229" t="n">
        <v>70747.1310086617</v>
      </c>
      <c r="F28" s="230" t="n">
        <v>76996</v>
      </c>
    </row>
    <row r="29" customFormat="false" ht="12" hidden="false" customHeight="false" outlineLevel="0" collapsed="false">
      <c r="A29" s="217" t="s">
        <v>226</v>
      </c>
      <c r="B29" s="228" t="n">
        <v>335180.33807585</v>
      </c>
      <c r="C29" s="229" t="n">
        <v>343026.015328326</v>
      </c>
      <c r="D29" s="229" t="n">
        <v>329798.883511189</v>
      </c>
      <c r="E29" s="229" t="n">
        <v>329483.787037666</v>
      </c>
      <c r="F29" s="230" t="n">
        <v>300087.802752294</v>
      </c>
    </row>
    <row r="30" customFormat="false" ht="12" hidden="false" customHeight="false" outlineLevel="0" collapsed="false">
      <c r="A30" s="217" t="s">
        <v>232</v>
      </c>
      <c r="B30" s="228" t="n">
        <v>425857.176375577</v>
      </c>
      <c r="C30" s="229" t="n">
        <v>413024.42032376</v>
      </c>
      <c r="D30" s="229" t="n">
        <v>413817.470678339</v>
      </c>
      <c r="E30" s="229" t="n">
        <v>412551.793070966</v>
      </c>
      <c r="F30" s="230" t="n">
        <v>369999.544151314</v>
      </c>
    </row>
    <row r="31" customFormat="false" ht="12" hidden="false" customHeight="false" outlineLevel="0" collapsed="false">
      <c r="A31" s="217" t="s">
        <v>235</v>
      </c>
      <c r="B31" s="228" t="n">
        <v>280662.666945955</v>
      </c>
      <c r="C31" s="229" t="n">
        <v>291322.150330015</v>
      </c>
      <c r="D31" s="229" t="n">
        <v>272669.225749393</v>
      </c>
      <c r="E31" s="229" t="n">
        <v>274413.317575175</v>
      </c>
      <c r="F31" s="230" t="n">
        <v>246721.540113068</v>
      </c>
    </row>
    <row r="32" customFormat="false" ht="12" hidden="false" customHeight="false" outlineLevel="0" collapsed="false">
      <c r="A32" s="217" t="s">
        <v>880</v>
      </c>
      <c r="B32" s="228" t="n">
        <v>115890.008375129</v>
      </c>
      <c r="C32" s="229" t="n">
        <v>125636.808806511</v>
      </c>
      <c r="D32" s="229" t="n">
        <v>116976.756168793</v>
      </c>
      <c r="E32" s="229" t="n">
        <v>122275.882522292</v>
      </c>
      <c r="F32" s="230" t="n">
        <v>77672</v>
      </c>
    </row>
    <row r="33" customFormat="false" ht="12" hidden="false" customHeight="false" outlineLevel="0" collapsed="false">
      <c r="A33" s="217" t="s">
        <v>234</v>
      </c>
      <c r="B33" s="228" t="n">
        <v>265187.278085212</v>
      </c>
      <c r="C33" s="229" t="n">
        <v>266715.810893493</v>
      </c>
      <c r="D33" s="229" t="n">
        <v>265745.230889057</v>
      </c>
      <c r="E33" s="229" t="n">
        <v>262463.803297951</v>
      </c>
      <c r="F33" s="230" t="n">
        <v>242193.252879186</v>
      </c>
    </row>
    <row r="34" customFormat="false" ht="12" hidden="false" customHeight="false" outlineLevel="0" collapsed="false">
      <c r="A34" s="217" t="s">
        <v>243</v>
      </c>
      <c r="B34" s="228" t="n">
        <v>747892.683001848</v>
      </c>
      <c r="C34" s="229" t="n">
        <v>711593.43871566</v>
      </c>
      <c r="D34" s="229" t="n">
        <v>718275.874591514</v>
      </c>
      <c r="E34" s="229" t="n">
        <v>725888.309695704</v>
      </c>
      <c r="F34" s="230" t="n">
        <v>722754.643716678</v>
      </c>
    </row>
    <row r="35" customFormat="false" ht="12" hidden="false" customHeight="false" outlineLevel="0" collapsed="false">
      <c r="A35" s="217" t="s">
        <v>240</v>
      </c>
      <c r="B35" s="228" t="n">
        <v>208855.790594072</v>
      </c>
      <c r="C35" s="229" t="n">
        <v>222726.340013413</v>
      </c>
      <c r="D35" s="229" t="n">
        <v>224504.954013141</v>
      </c>
      <c r="E35" s="229" t="n">
        <v>222661.722494345</v>
      </c>
      <c r="F35" s="230" t="n">
        <v>203492.542800789</v>
      </c>
    </row>
    <row r="36" customFormat="false" ht="12" hidden="false" customHeight="false" outlineLevel="0" collapsed="false">
      <c r="A36" s="217" t="s">
        <v>249</v>
      </c>
      <c r="B36" s="228" t="n">
        <v>254406.752201685</v>
      </c>
      <c r="C36" s="229" t="n">
        <v>250164.793798352</v>
      </c>
      <c r="D36" s="229" t="n">
        <v>250582.967229747</v>
      </c>
      <c r="E36" s="229" t="n">
        <v>251373.188936107</v>
      </c>
      <c r="F36" s="230" t="n">
        <v>221142.824856227</v>
      </c>
    </row>
    <row r="37" customFormat="false" ht="13" hidden="false" customHeight="false" outlineLevel="0" collapsed="false">
      <c r="A37" s="231" t="s">
        <v>224</v>
      </c>
      <c r="B37" s="241" t="n">
        <v>386631.403678084</v>
      </c>
      <c r="C37" s="242" t="n">
        <v>401849.056574966</v>
      </c>
      <c r="D37" s="242" t="n">
        <v>375812.83348226</v>
      </c>
      <c r="E37" s="242" t="n">
        <v>379622.121717019</v>
      </c>
      <c r="F37" s="243" t="n">
        <v>346883.841729884</v>
      </c>
    </row>
    <row r="38" customFormat="false" ht="13" hidden="false" customHeight="false" outlineLevel="0" collapsed="false">
      <c r="A38" s="209"/>
      <c r="B38" s="807"/>
      <c r="C38" s="807"/>
      <c r="D38" s="807"/>
      <c r="E38" s="807"/>
      <c r="F38" s="808"/>
    </row>
    <row r="39" customFormat="false" ht="12" hidden="false" customHeight="false" outlineLevel="0" collapsed="false">
      <c r="A39" s="252" t="s">
        <v>881</v>
      </c>
    </row>
    <row r="40" customFormat="false" ht="23.25" hidden="false" customHeight="true" outlineLevel="0" collapsed="false">
      <c r="A40" s="359" t="s">
        <v>882</v>
      </c>
      <c r="B40" s="359"/>
      <c r="C40" s="359"/>
      <c r="D40" s="359"/>
      <c r="E40" s="359"/>
      <c r="F40" s="359"/>
    </row>
    <row r="41" customFormat="false" ht="12" hidden="false" customHeight="false" outlineLevel="0" collapsed="false">
      <c r="A41" s="252" t="s">
        <v>883</v>
      </c>
    </row>
    <row r="42" customFormat="false" ht="12" hidden="false" customHeight="false" outlineLevel="0" collapsed="false">
      <c r="A42" s="252" t="s">
        <v>884</v>
      </c>
    </row>
    <row r="43" customFormat="false" ht="23.25" hidden="false" customHeight="true" outlineLevel="0" collapsed="false">
      <c r="A43" s="359" t="s">
        <v>885</v>
      </c>
      <c r="B43" s="359"/>
      <c r="C43" s="359"/>
      <c r="D43" s="359"/>
      <c r="E43" s="359"/>
      <c r="F43" s="359"/>
    </row>
  </sheetData>
  <mergeCells count="3">
    <mergeCell ref="E2:F2"/>
    <mergeCell ref="A40:F40"/>
    <mergeCell ref="A43:F4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8.xml><?xml version="1.0" encoding="utf-8"?>
<worksheet xmlns="http://schemas.openxmlformats.org/spreadsheetml/2006/main" xmlns:r="http://schemas.openxmlformats.org/officeDocument/2006/relationships">
  <sheetPr filterMode="false">
    <pageSetUpPr fitToPage="false"/>
  </sheetPr>
  <dimension ref="A1:F43"/>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15.4948979591837"/>
    <col collapsed="false" hidden="false" max="1025" min="2" style="0" width="8.8265306122449"/>
  </cols>
  <sheetData>
    <row r="1" customFormat="false" ht="12" hidden="false" customHeight="false" outlineLevel="0" collapsed="false">
      <c r="A1" s="7" t="s">
        <v>886</v>
      </c>
      <c r="B1" s="1"/>
      <c r="C1" s="1"/>
      <c r="D1" s="1"/>
      <c r="E1" s="1"/>
      <c r="F1" s="1"/>
    </row>
    <row r="2" customFormat="false" ht="13" hidden="false" customHeight="false" outlineLevel="0" collapsed="false">
      <c r="A2" s="5"/>
      <c r="B2" s="1"/>
      <c r="C2" s="1"/>
      <c r="D2" s="1"/>
      <c r="E2" s="685" t="s">
        <v>66</v>
      </c>
      <c r="F2" s="685"/>
    </row>
    <row r="3" customFormat="false" ht="13" hidden="false" customHeight="false" outlineLevel="0" collapsed="false">
      <c r="A3" s="507"/>
      <c r="B3" s="280" t="s">
        <v>100</v>
      </c>
      <c r="C3" s="281" t="s">
        <v>101</v>
      </c>
      <c r="D3" s="281" t="s">
        <v>102</v>
      </c>
      <c r="E3" s="281" t="s">
        <v>103</v>
      </c>
      <c r="F3" s="282" t="s">
        <v>104</v>
      </c>
    </row>
    <row r="4" customFormat="false" ht="12" hidden="false" customHeight="false" outlineLevel="0" collapsed="false">
      <c r="A4" s="565" t="s">
        <v>237</v>
      </c>
      <c r="B4" s="801" t="n">
        <v>12096058</v>
      </c>
      <c r="C4" s="802" t="n">
        <v>11892392.17</v>
      </c>
      <c r="D4" s="802" t="n">
        <v>11510149</v>
      </c>
      <c r="E4" s="802" t="n">
        <v>11587778</v>
      </c>
      <c r="F4" s="613" t="n">
        <v>10518172</v>
      </c>
    </row>
    <row r="5" customFormat="false" ht="20" hidden="false" customHeight="false" outlineLevel="0" collapsed="false">
      <c r="A5" s="803" t="s">
        <v>878</v>
      </c>
      <c r="B5" s="804" t="n">
        <v>10616552</v>
      </c>
      <c r="C5" s="805" t="n">
        <v>10593363.17</v>
      </c>
      <c r="D5" s="805" t="n">
        <v>10227602</v>
      </c>
      <c r="E5" s="805" t="n">
        <v>10319364</v>
      </c>
      <c r="F5" s="806" t="n">
        <v>10518172</v>
      </c>
    </row>
    <row r="6" customFormat="false" ht="12" hidden="false" customHeight="false" outlineLevel="0" collapsed="false">
      <c r="A6" s="217" t="s">
        <v>221</v>
      </c>
      <c r="B6" s="228" t="n">
        <v>442006.048726596</v>
      </c>
      <c r="C6" s="229" t="n">
        <v>433219.428889886</v>
      </c>
      <c r="D6" s="229" t="n">
        <v>434159.952357572</v>
      </c>
      <c r="E6" s="229" t="n">
        <v>415029.976920995</v>
      </c>
      <c r="F6" s="230" t="n">
        <v>379895.05899705</v>
      </c>
    </row>
    <row r="7" customFormat="false" ht="12" hidden="false" customHeight="false" outlineLevel="0" collapsed="false">
      <c r="A7" s="217" t="s">
        <v>223</v>
      </c>
      <c r="B7" s="228" t="n">
        <v>535618.608161421</v>
      </c>
      <c r="C7" s="229" t="n">
        <v>528292.357230945</v>
      </c>
      <c r="D7" s="229" t="n">
        <v>486773.726560837</v>
      </c>
      <c r="E7" s="229" t="n">
        <v>493994.809610008</v>
      </c>
      <c r="F7" s="230" t="n">
        <v>475100.961920086</v>
      </c>
    </row>
    <row r="8" customFormat="false" ht="12" hidden="false" customHeight="false" outlineLevel="0" collapsed="false">
      <c r="A8" s="217" t="s">
        <v>229</v>
      </c>
      <c r="B8" s="228" t="n">
        <v>250902.180596565</v>
      </c>
      <c r="C8" s="229" t="n">
        <v>244171.304832585</v>
      </c>
      <c r="D8" s="229" t="n">
        <v>234940.770631413</v>
      </c>
      <c r="E8" s="229" t="n">
        <v>238610.734060452</v>
      </c>
      <c r="F8" s="230" t="n">
        <v>216353.202817824</v>
      </c>
    </row>
    <row r="9" customFormat="false" ht="12" hidden="false" customHeight="false" outlineLevel="0" collapsed="false">
      <c r="A9" s="217" t="s">
        <v>250</v>
      </c>
      <c r="B9" s="228" t="n">
        <v>240991.053013946</v>
      </c>
      <c r="C9" s="229" t="n">
        <v>248230.789285893</v>
      </c>
      <c r="D9" s="229" t="n">
        <v>232085.733387988</v>
      </c>
      <c r="E9" s="229" t="n">
        <v>225196.027145053</v>
      </c>
      <c r="F9" s="230" t="n">
        <v>214116.265398374</v>
      </c>
    </row>
    <row r="10" customFormat="false" ht="12" hidden="false" customHeight="false" outlineLevel="0" collapsed="false">
      <c r="A10" s="217" t="s">
        <v>233</v>
      </c>
      <c r="B10" s="228" t="n">
        <v>116626.133553032</v>
      </c>
      <c r="C10" s="229" t="n">
        <v>106403.00539505</v>
      </c>
      <c r="D10" s="229" t="n">
        <v>100189.106156309</v>
      </c>
      <c r="E10" s="229" t="n">
        <v>107904.477916101</v>
      </c>
      <c r="F10" s="230" t="n">
        <v>95988.8375568604</v>
      </c>
    </row>
    <row r="11" customFormat="false" ht="12" hidden="false" customHeight="false" outlineLevel="0" collapsed="false">
      <c r="A11" s="217" t="s">
        <v>245</v>
      </c>
      <c r="B11" s="228" t="n">
        <v>359676</v>
      </c>
      <c r="C11" s="229" t="n">
        <v>361170</v>
      </c>
      <c r="D11" s="229" t="n">
        <v>349851</v>
      </c>
      <c r="E11" s="229" t="n">
        <v>355523</v>
      </c>
      <c r="F11" s="230" t="n">
        <v>315969</v>
      </c>
    </row>
    <row r="12" customFormat="false" ht="12" hidden="false" customHeight="false" outlineLevel="0" collapsed="false">
      <c r="A12" s="217" t="s">
        <v>241</v>
      </c>
      <c r="B12" s="228" t="n">
        <v>353030.161536209</v>
      </c>
      <c r="C12" s="229" t="n">
        <v>354955.963091441</v>
      </c>
      <c r="D12" s="229" t="n">
        <v>345800.300357991</v>
      </c>
      <c r="E12" s="229" t="n">
        <v>351795.563216199</v>
      </c>
      <c r="F12" s="230" t="n">
        <v>304082.232961992</v>
      </c>
    </row>
    <row r="13" customFormat="false" ht="12" hidden="false" customHeight="false" outlineLevel="0" collapsed="false">
      <c r="A13" s="217" t="s">
        <v>239</v>
      </c>
      <c r="B13" s="228" t="n">
        <v>266904.13400004</v>
      </c>
      <c r="C13" s="229" t="n">
        <v>262382.617194753</v>
      </c>
      <c r="D13" s="229" t="n">
        <v>258927.445637252</v>
      </c>
      <c r="E13" s="229" t="n">
        <v>260381.912614649</v>
      </c>
      <c r="F13" s="230" t="n">
        <v>242992.917012515</v>
      </c>
    </row>
    <row r="14" customFormat="false" ht="12" hidden="false" customHeight="false" outlineLevel="0" collapsed="false">
      <c r="A14" s="217" t="s">
        <v>236</v>
      </c>
      <c r="B14" s="228" t="n">
        <v>228810.316226037</v>
      </c>
      <c r="C14" s="229" t="n">
        <v>237144.797409723</v>
      </c>
      <c r="D14" s="229" t="n">
        <v>220282.168845253</v>
      </c>
      <c r="E14" s="229" t="n">
        <v>221270.751211428</v>
      </c>
      <c r="F14" s="230" t="n">
        <v>204689.333777671</v>
      </c>
    </row>
    <row r="15" customFormat="false" ht="12" hidden="false" customHeight="false" outlineLevel="0" collapsed="false">
      <c r="A15" s="217" t="s">
        <v>230</v>
      </c>
      <c r="B15" s="228" t="n">
        <v>209548.597125211</v>
      </c>
      <c r="C15" s="229" t="n">
        <v>204656.16405093</v>
      </c>
      <c r="D15" s="229" t="n">
        <v>208398.574530301</v>
      </c>
      <c r="E15" s="229" t="n">
        <v>206513.915627045</v>
      </c>
      <c r="F15" s="230" t="n">
        <v>186546.067486717</v>
      </c>
    </row>
    <row r="16" customFormat="false" ht="12" hidden="false" customHeight="false" outlineLevel="0" collapsed="false">
      <c r="A16" s="217" t="s">
        <v>242</v>
      </c>
      <c r="B16" s="228" t="n">
        <v>191925.657131849</v>
      </c>
      <c r="C16" s="229" t="n">
        <v>194082.430408353</v>
      </c>
      <c r="D16" s="229" t="n">
        <v>199439.020661198</v>
      </c>
      <c r="E16" s="229" t="n">
        <v>203375.64693575</v>
      </c>
      <c r="F16" s="230" t="n">
        <v>190469.926377223</v>
      </c>
    </row>
    <row r="17" customFormat="false" ht="12" hidden="false" customHeight="false" outlineLevel="0" collapsed="false">
      <c r="A17" s="217" t="s">
        <v>222</v>
      </c>
      <c r="B17" s="228" t="n">
        <v>962520.080448112</v>
      </c>
      <c r="C17" s="229" t="n">
        <v>922968.722464587</v>
      </c>
      <c r="D17" s="229" t="n">
        <v>896099.388416927</v>
      </c>
      <c r="E17" s="229" t="n">
        <v>916421.021967891</v>
      </c>
      <c r="F17" s="230" t="n">
        <v>803411.80109086</v>
      </c>
    </row>
    <row r="18" customFormat="false" ht="12" hidden="false" customHeight="false" outlineLevel="0" collapsed="false">
      <c r="A18" s="217" t="s">
        <v>253</v>
      </c>
      <c r="B18" s="228" t="n">
        <v>101254.205940566</v>
      </c>
      <c r="C18" s="229" t="n">
        <v>101193.231731652</v>
      </c>
      <c r="D18" s="229" t="n">
        <v>97861.0759863993</v>
      </c>
      <c r="E18" s="229" t="n">
        <v>99386.9460020141</v>
      </c>
      <c r="F18" s="230" t="n">
        <v>98341.7388825542</v>
      </c>
    </row>
    <row r="19" customFormat="false" ht="12" hidden="false" customHeight="false" outlineLevel="0" collapsed="false">
      <c r="A19" s="217" t="s">
        <v>231</v>
      </c>
      <c r="B19" s="228" t="n">
        <v>316991.003142249</v>
      </c>
      <c r="C19" s="229" t="n">
        <v>323304.997299302</v>
      </c>
      <c r="D19" s="229" t="n">
        <v>313229.703613438</v>
      </c>
      <c r="E19" s="229" t="n">
        <v>316885.02310518</v>
      </c>
      <c r="F19" s="230" t="n">
        <v>295414.939923071</v>
      </c>
    </row>
    <row r="20" customFormat="false" ht="12" hidden="false" customHeight="false" outlineLevel="0" collapsed="false">
      <c r="A20" s="217" t="s">
        <v>227</v>
      </c>
      <c r="B20" s="228" t="n">
        <v>770216.138478911</v>
      </c>
      <c r="C20" s="229" t="n">
        <v>773266.884317547</v>
      </c>
      <c r="D20" s="229" t="n">
        <v>750308.377704358</v>
      </c>
      <c r="E20" s="229" t="n">
        <v>754784.250461896</v>
      </c>
      <c r="F20" s="230" t="n">
        <v>689356.520267724</v>
      </c>
    </row>
    <row r="21" customFormat="false" ht="12" hidden="false" customHeight="false" outlineLevel="0" collapsed="false">
      <c r="A21" s="217" t="s">
        <v>247</v>
      </c>
      <c r="B21" s="228" t="n">
        <v>1703358.73772088</v>
      </c>
      <c r="C21" s="229" t="n">
        <v>1533232.13943463</v>
      </c>
      <c r="D21" s="229" t="n">
        <v>1481956.77158164</v>
      </c>
      <c r="E21" s="229" t="n">
        <v>1498464.99545405</v>
      </c>
      <c r="F21" s="230" t="n">
        <v>1254140.30009731</v>
      </c>
    </row>
    <row r="22" customFormat="false" ht="12" hidden="false" customHeight="false" outlineLevel="0" collapsed="false">
      <c r="A22" s="217" t="s">
        <v>246</v>
      </c>
      <c r="B22" s="228" t="n">
        <v>540620.595107072</v>
      </c>
      <c r="C22" s="229" t="n">
        <v>538300.798210325</v>
      </c>
      <c r="D22" s="229" t="n">
        <v>561192.8922165</v>
      </c>
      <c r="E22" s="229" t="n">
        <v>559527.496758295</v>
      </c>
      <c r="F22" s="230" t="n">
        <v>494534.261117446</v>
      </c>
    </row>
    <row r="23" customFormat="false" ht="12" hidden="false" customHeight="false" outlineLevel="0" collapsed="false">
      <c r="A23" s="217" t="s">
        <v>248</v>
      </c>
      <c r="B23" s="228" t="n">
        <v>201282.219590911</v>
      </c>
      <c r="C23" s="229" t="n">
        <v>195946.148292999</v>
      </c>
      <c r="D23" s="229" t="n">
        <v>186265.308041137</v>
      </c>
      <c r="E23" s="229" t="n">
        <v>191293.854739992</v>
      </c>
      <c r="F23" s="230" t="n">
        <v>170998.68077534</v>
      </c>
    </row>
    <row r="24" customFormat="false" ht="12" hidden="false" customHeight="false" outlineLevel="0" collapsed="false">
      <c r="A24" s="217" t="s">
        <v>228</v>
      </c>
      <c r="B24" s="228" t="n">
        <v>181953.503932894</v>
      </c>
      <c r="C24" s="229" t="n">
        <v>184537.955169716</v>
      </c>
      <c r="D24" s="229" t="n">
        <v>180658.58038513</v>
      </c>
      <c r="E24" s="229" t="n">
        <v>186735.504767591</v>
      </c>
      <c r="F24" s="230" t="n">
        <v>157216.30148319</v>
      </c>
    </row>
    <row r="25" customFormat="false" ht="12" hidden="false" customHeight="false" outlineLevel="0" collapsed="false">
      <c r="A25" s="217" t="s">
        <v>225</v>
      </c>
      <c r="B25" s="228" t="n">
        <v>196595.343111983</v>
      </c>
      <c r="C25" s="229" t="n">
        <v>190180.383879169</v>
      </c>
      <c r="D25" s="229" t="n">
        <v>187306.321081591</v>
      </c>
      <c r="E25" s="229" t="n">
        <v>191996.213468998</v>
      </c>
      <c r="F25" s="230" t="n">
        <v>171216.979082864</v>
      </c>
    </row>
    <row r="26" customFormat="false" ht="12" hidden="false" customHeight="false" outlineLevel="0" collapsed="false">
      <c r="A26" s="217" t="s">
        <v>244</v>
      </c>
      <c r="B26" s="228" t="n">
        <v>318167.945852236</v>
      </c>
      <c r="C26" s="229" t="n">
        <v>318588.775017905</v>
      </c>
      <c r="D26" s="229" t="n">
        <v>315735.493168256</v>
      </c>
      <c r="E26" s="229" t="n">
        <v>316001.989389207</v>
      </c>
      <c r="F26" s="230" t="n">
        <v>289687.889663599</v>
      </c>
    </row>
    <row r="27" customFormat="false" ht="12" hidden="false" customHeight="false" outlineLevel="0" collapsed="false">
      <c r="A27" s="217" t="s">
        <v>238</v>
      </c>
      <c r="B27" s="228" t="n">
        <v>740129.872366313</v>
      </c>
      <c r="C27" s="229" t="n">
        <v>745123.908198753</v>
      </c>
      <c r="D27" s="229" t="n">
        <v>697420.135032752</v>
      </c>
      <c r="E27" s="229" t="n">
        <v>693159.17766637</v>
      </c>
      <c r="F27" s="230" t="n">
        <v>681731.337552367</v>
      </c>
    </row>
    <row r="28" customFormat="false" ht="12" hidden="false" customHeight="false" outlineLevel="0" collapsed="false">
      <c r="A28" s="217" t="s">
        <v>252</v>
      </c>
      <c r="B28" s="228" t="n">
        <v>80590.1732152591</v>
      </c>
      <c r="C28" s="229" t="n">
        <v>82434.136379807</v>
      </c>
      <c r="D28" s="229" t="n">
        <v>78671.8019825429</v>
      </c>
      <c r="E28" s="229" t="n">
        <v>83566.9516455458</v>
      </c>
      <c r="F28" s="230" t="n">
        <v>83788</v>
      </c>
    </row>
    <row r="29" customFormat="false" ht="12" hidden="false" customHeight="false" outlineLevel="0" collapsed="false">
      <c r="A29" s="217" t="s">
        <v>226</v>
      </c>
      <c r="B29" s="228" t="n">
        <v>314184.750087013</v>
      </c>
      <c r="C29" s="229" t="n">
        <v>315938.732075974</v>
      </c>
      <c r="D29" s="229" t="n">
        <v>302983.929010596</v>
      </c>
      <c r="E29" s="229" t="n">
        <v>303233.702723349</v>
      </c>
      <c r="F29" s="230" t="n">
        <v>274428.564220183</v>
      </c>
    </row>
    <row r="30" customFormat="false" ht="12" hidden="false" customHeight="false" outlineLevel="0" collapsed="false">
      <c r="A30" s="217" t="s">
        <v>232</v>
      </c>
      <c r="B30" s="228" t="n">
        <v>400775.107424733</v>
      </c>
      <c r="C30" s="229" t="n">
        <v>401225.083676582</v>
      </c>
      <c r="D30" s="229" t="n">
        <v>344992.502751552</v>
      </c>
      <c r="E30" s="229" t="n">
        <v>351999.091343419</v>
      </c>
      <c r="F30" s="230" t="n">
        <v>323337.164914557</v>
      </c>
    </row>
    <row r="31" customFormat="false" ht="12" hidden="false" customHeight="false" outlineLevel="0" collapsed="false">
      <c r="A31" s="217" t="s">
        <v>235</v>
      </c>
      <c r="B31" s="228" t="n">
        <v>256512.291000869</v>
      </c>
      <c r="C31" s="229" t="n">
        <v>267129.627682072</v>
      </c>
      <c r="D31" s="229" t="n">
        <v>247697.301035351</v>
      </c>
      <c r="E31" s="229" t="n">
        <v>251480.140682186</v>
      </c>
      <c r="F31" s="230" t="n">
        <v>223398.540113068</v>
      </c>
    </row>
    <row r="32" customFormat="false" ht="12" hidden="false" customHeight="false" outlineLevel="0" collapsed="false">
      <c r="A32" s="217" t="s">
        <v>251</v>
      </c>
      <c r="B32" s="228" t="n">
        <v>124287.025737103</v>
      </c>
      <c r="C32" s="229" t="n">
        <v>128779.833678216</v>
      </c>
      <c r="D32" s="229" t="n">
        <v>123103.229814558</v>
      </c>
      <c r="E32" s="229" t="n">
        <v>125787.605594145</v>
      </c>
      <c r="F32" s="230" t="n">
        <v>105927</v>
      </c>
    </row>
    <row r="33" customFormat="false" ht="12" hidden="false" customHeight="false" outlineLevel="0" collapsed="false">
      <c r="A33" s="217" t="s">
        <v>234</v>
      </c>
      <c r="B33" s="228" t="n">
        <v>245246.600267373</v>
      </c>
      <c r="C33" s="229" t="n">
        <v>246852.977951798</v>
      </c>
      <c r="D33" s="229" t="n">
        <v>246006.501210837</v>
      </c>
      <c r="E33" s="229" t="n">
        <v>242839.492358871</v>
      </c>
      <c r="F33" s="230" t="n">
        <v>222549.4246192</v>
      </c>
    </row>
    <row r="34" customFormat="false" ht="12" hidden="false" customHeight="false" outlineLevel="0" collapsed="false">
      <c r="A34" s="217" t="s">
        <v>243</v>
      </c>
      <c r="B34" s="228" t="n">
        <v>655107.544306971</v>
      </c>
      <c r="C34" s="229" t="n">
        <v>636297.055266856</v>
      </c>
      <c r="D34" s="229" t="n">
        <v>644377.787279045</v>
      </c>
      <c r="E34" s="229" t="n">
        <v>645076.948401648</v>
      </c>
      <c r="F34" s="230" t="n">
        <v>648600.352377232</v>
      </c>
    </row>
    <row r="35" customFormat="false" ht="12" hidden="false" customHeight="false" outlineLevel="0" collapsed="false">
      <c r="A35" s="217" t="s">
        <v>240</v>
      </c>
      <c r="B35" s="228" t="n">
        <v>194638.524163643</v>
      </c>
      <c r="C35" s="229" t="n">
        <v>205420.608563088</v>
      </c>
      <c r="D35" s="229" t="n">
        <v>202556.752704187</v>
      </c>
      <c r="E35" s="229" t="n">
        <v>199706.732270487</v>
      </c>
      <c r="F35" s="230" t="n">
        <v>181824.542800789</v>
      </c>
    </row>
    <row r="36" customFormat="false" ht="12" hidden="false" customHeight="false" outlineLevel="0" collapsed="false">
      <c r="A36" s="217" t="s">
        <v>249</v>
      </c>
      <c r="B36" s="228" t="n">
        <v>233611.812098714</v>
      </c>
      <c r="C36" s="229" t="n">
        <v>231086.277861751</v>
      </c>
      <c r="D36" s="229" t="n">
        <v>229439.132403092</v>
      </c>
      <c r="E36" s="229" t="n">
        <v>226660.112739567</v>
      </c>
      <c r="F36" s="230" t="n">
        <v>199652.407434612</v>
      </c>
    </row>
    <row r="37" customFormat="false" ht="13" hidden="false" customHeight="false" outlineLevel="0" collapsed="false">
      <c r="A37" s="231" t="s">
        <v>224</v>
      </c>
      <c r="B37" s="241" t="n">
        <v>361975.635935292</v>
      </c>
      <c r="C37" s="242" t="n">
        <v>375875.035057708</v>
      </c>
      <c r="D37" s="242" t="n">
        <v>351438.215453999</v>
      </c>
      <c r="E37" s="242" t="n">
        <v>353173.933201622</v>
      </c>
      <c r="F37" s="243" t="n">
        <v>322411.449277722</v>
      </c>
    </row>
    <row r="38" customFormat="false" ht="13" hidden="false" customHeight="false" outlineLevel="0" collapsed="false">
      <c r="A38" s="209"/>
      <c r="B38" s="807"/>
      <c r="C38" s="807"/>
      <c r="D38" s="807"/>
      <c r="E38" s="807"/>
      <c r="F38" s="808"/>
    </row>
    <row r="39" customFormat="false" ht="12" hidden="false" customHeight="false" outlineLevel="0" collapsed="false">
      <c r="A39" s="252" t="s">
        <v>881</v>
      </c>
    </row>
    <row r="40" customFormat="false" ht="23.25" hidden="false" customHeight="true" outlineLevel="0" collapsed="false">
      <c r="A40" s="359" t="s">
        <v>887</v>
      </c>
      <c r="B40" s="359"/>
      <c r="C40" s="359"/>
      <c r="D40" s="359"/>
      <c r="E40" s="359"/>
      <c r="F40" s="359"/>
    </row>
    <row r="41" customFormat="false" ht="12" hidden="false" customHeight="false" outlineLevel="0" collapsed="false">
      <c r="A41" s="252" t="s">
        <v>883</v>
      </c>
    </row>
    <row r="42" customFormat="false" ht="12" hidden="false" customHeight="false" outlineLevel="0" collapsed="false">
      <c r="A42" s="252" t="s">
        <v>888</v>
      </c>
    </row>
    <row r="43" customFormat="false" ht="23.25" hidden="false" customHeight="true" outlineLevel="0" collapsed="false">
      <c r="A43" s="359" t="s">
        <v>885</v>
      </c>
      <c r="B43" s="359"/>
      <c r="C43" s="359"/>
      <c r="D43" s="359"/>
      <c r="E43" s="359"/>
      <c r="F43" s="359"/>
    </row>
  </sheetData>
  <mergeCells count="3">
    <mergeCell ref="E2:F2"/>
    <mergeCell ref="A40:F40"/>
    <mergeCell ref="A43:F4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9.xml><?xml version="1.0" encoding="utf-8"?>
<worksheet xmlns="http://schemas.openxmlformats.org/spreadsheetml/2006/main" xmlns:r="http://schemas.openxmlformats.org/officeDocument/2006/relationships">
  <sheetPr filterMode="false">
    <pageSetUpPr fitToPage="false"/>
  </sheetPr>
  <dimension ref="A1:L38"/>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1" activeCellId="0" sqref="A31"/>
    </sheetView>
  </sheetViews>
  <sheetFormatPr defaultRowHeight="12"/>
  <cols>
    <col collapsed="false" hidden="false" max="1" min="1" style="0" width="14.0051020408163"/>
    <col collapsed="false" hidden="false" max="5" min="2" style="0" width="8.8265306122449"/>
    <col collapsed="false" hidden="false" max="6" min="6" style="0" width="11.9948979591837"/>
    <col collapsed="false" hidden="false" max="7" min="7" style="0" width="11.5"/>
    <col collapsed="false" hidden="false" max="10" min="8" style="0" width="8.8265306122449"/>
    <col collapsed="false" hidden="false" max="11" min="11" style="0" width="9.8265306122449"/>
    <col collapsed="false" hidden="false" max="1025" min="12" style="0" width="8.8265306122449"/>
  </cols>
  <sheetData>
    <row r="1" customFormat="false" ht="12" hidden="false" customHeight="false" outlineLevel="0" collapsed="false">
      <c r="A1" s="5" t="s">
        <v>889</v>
      </c>
      <c r="B1" s="1"/>
      <c r="C1" s="1"/>
      <c r="D1" s="1"/>
      <c r="E1" s="1"/>
      <c r="F1" s="1"/>
      <c r="G1" s="1"/>
      <c r="H1" s="1"/>
      <c r="I1" s="1"/>
      <c r="J1" s="1"/>
      <c r="K1" s="1"/>
      <c r="L1" s="1"/>
    </row>
    <row r="2" customFormat="false" ht="13" hidden="false" customHeight="false" outlineLevel="0" collapsed="false">
      <c r="A2" s="471"/>
      <c r="B2" s="1"/>
      <c r="C2" s="623"/>
      <c r="D2" s="623"/>
      <c r="E2" s="623"/>
      <c r="F2" s="623"/>
      <c r="G2" s="623"/>
      <c r="H2" s="623"/>
      <c r="I2" s="623"/>
      <c r="J2" s="623"/>
      <c r="K2" s="623"/>
      <c r="L2" s="586" t="s">
        <v>566</v>
      </c>
    </row>
    <row r="3" customFormat="false" ht="41" hidden="false" customHeight="false" outlineLevel="0" collapsed="false">
      <c r="A3" s="809"/>
      <c r="B3" s="361" t="s">
        <v>106</v>
      </c>
      <c r="C3" s="361" t="s">
        <v>741</v>
      </c>
      <c r="D3" s="361" t="s">
        <v>149</v>
      </c>
      <c r="E3" s="361" t="s">
        <v>890</v>
      </c>
      <c r="F3" s="361" t="s">
        <v>771</v>
      </c>
      <c r="G3" s="361" t="s">
        <v>781</v>
      </c>
      <c r="H3" s="361" t="s">
        <v>891</v>
      </c>
      <c r="I3" s="361" t="s">
        <v>115</v>
      </c>
      <c r="J3" s="361" t="s">
        <v>117</v>
      </c>
      <c r="K3" s="479" t="s">
        <v>120</v>
      </c>
      <c r="L3" s="361" t="s">
        <v>892</v>
      </c>
    </row>
    <row r="4" customFormat="false" ht="12" hidden="false" customHeight="false" outlineLevel="0" collapsed="false">
      <c r="A4" s="341" t="s">
        <v>237</v>
      </c>
      <c r="B4" s="665" t="n">
        <v>200440</v>
      </c>
      <c r="C4" s="665" t="n">
        <v>87265</v>
      </c>
      <c r="D4" s="665" t="n">
        <v>819814</v>
      </c>
      <c r="E4" s="665" t="n">
        <v>224233</v>
      </c>
      <c r="F4" s="665" t="n">
        <v>132515</v>
      </c>
      <c r="G4" s="665" t="n">
        <v>178392</v>
      </c>
      <c r="H4" s="665" t="n">
        <v>194694</v>
      </c>
      <c r="I4" s="665" t="n">
        <v>2059424</v>
      </c>
      <c r="J4" s="665" t="n">
        <v>69909</v>
      </c>
      <c r="K4" s="665" t="n">
        <v>84505</v>
      </c>
      <c r="L4" s="665" t="n">
        <v>4051191</v>
      </c>
    </row>
    <row r="5" customFormat="false" ht="12" hidden="false" customHeight="false" outlineLevel="0" collapsed="false">
      <c r="A5" s="217" t="s">
        <v>221</v>
      </c>
      <c r="B5" s="669" t="n">
        <v>7500</v>
      </c>
      <c r="C5" s="690" t="n">
        <v>5016</v>
      </c>
      <c r="D5" s="669" t="n">
        <v>37034</v>
      </c>
      <c r="E5" s="690" t="n">
        <v>-1644.44525336688</v>
      </c>
      <c r="F5" s="690" t="n">
        <v>6303</v>
      </c>
      <c r="G5" s="690" t="n">
        <v>6591</v>
      </c>
      <c r="H5" s="690" t="n">
        <v>3197.9587020649</v>
      </c>
      <c r="I5" s="690" t="n">
        <v>61981</v>
      </c>
      <c r="J5" s="669" t="n">
        <v>0</v>
      </c>
      <c r="K5" s="690" t="n">
        <v>680.784660766962</v>
      </c>
      <c r="L5" s="690" t="n">
        <v>126659.298109465</v>
      </c>
    </row>
    <row r="6" customFormat="false" ht="12" hidden="false" customHeight="false" outlineLevel="0" collapsed="false">
      <c r="A6" s="217" t="s">
        <v>223</v>
      </c>
      <c r="B6" s="669" t="n">
        <v>11654</v>
      </c>
      <c r="C6" s="690" t="n">
        <v>5280</v>
      </c>
      <c r="D6" s="669" t="n">
        <v>27583</v>
      </c>
      <c r="E6" s="690" t="n">
        <v>8924.44525336688</v>
      </c>
      <c r="F6" s="690" t="n">
        <v>7051</v>
      </c>
      <c r="G6" s="690" t="n">
        <v>11306</v>
      </c>
      <c r="H6" s="690" t="n">
        <v>3960.60847412175</v>
      </c>
      <c r="I6" s="690" t="n">
        <v>39950</v>
      </c>
      <c r="J6" s="669" t="n">
        <v>446</v>
      </c>
      <c r="K6" s="690" t="n">
        <v>763.893537141325</v>
      </c>
      <c r="L6" s="690" t="n">
        <v>116918.94726463</v>
      </c>
    </row>
    <row r="7" customFormat="false" ht="12" hidden="false" customHeight="false" outlineLevel="0" collapsed="false">
      <c r="A7" s="217" t="s">
        <v>229</v>
      </c>
      <c r="B7" s="669" t="n">
        <v>4584</v>
      </c>
      <c r="C7" s="690" t="n">
        <v>4620</v>
      </c>
      <c r="D7" s="669" t="n">
        <v>19050</v>
      </c>
      <c r="E7" s="690" t="n">
        <v>1892.07345755036</v>
      </c>
      <c r="F7" s="690" t="n">
        <v>2535</v>
      </c>
      <c r="G7" s="690" t="n">
        <v>3375</v>
      </c>
      <c r="H7" s="690" t="n">
        <v>4814.88564875492</v>
      </c>
      <c r="I7" s="690" t="n">
        <v>28591</v>
      </c>
      <c r="J7" s="669" t="n">
        <v>268</v>
      </c>
      <c r="K7" s="690" t="n">
        <v>966.614023591088</v>
      </c>
      <c r="L7" s="690" t="n">
        <v>70696.5731298964</v>
      </c>
    </row>
    <row r="8" customFormat="false" ht="12" hidden="false" customHeight="false" outlineLevel="0" collapsed="false">
      <c r="A8" s="217" t="s">
        <v>250</v>
      </c>
      <c r="B8" s="669" t="n">
        <v>3845</v>
      </c>
      <c r="C8" s="690" t="n">
        <v>2035</v>
      </c>
      <c r="D8" s="669" t="n">
        <v>9482</v>
      </c>
      <c r="E8" s="690" t="n">
        <v>2642.16901773551</v>
      </c>
      <c r="F8" s="690" t="n">
        <v>3582</v>
      </c>
      <c r="G8" s="690" t="n">
        <v>5362</v>
      </c>
      <c r="H8" s="690" t="n">
        <v>2094.1849980955</v>
      </c>
      <c r="I8" s="690" t="n">
        <v>26888</v>
      </c>
      <c r="J8" s="669" t="n">
        <v>4278</v>
      </c>
      <c r="K8" s="690" t="n">
        <v>711.620154507536</v>
      </c>
      <c r="L8" s="690" t="n">
        <v>60919.9741703386</v>
      </c>
    </row>
    <row r="9" customFormat="false" ht="12" hidden="false" customHeight="false" outlineLevel="0" collapsed="false">
      <c r="A9" s="217" t="s">
        <v>233</v>
      </c>
      <c r="B9" s="669" t="n">
        <v>6279</v>
      </c>
      <c r="C9" s="690" t="n">
        <v>1317</v>
      </c>
      <c r="D9" s="669" t="n">
        <v>9975</v>
      </c>
      <c r="E9" s="690" t="n">
        <v>610.31535512379</v>
      </c>
      <c r="F9" s="690" t="n">
        <v>746</v>
      </c>
      <c r="G9" s="690" t="n">
        <v>355</v>
      </c>
      <c r="H9" s="690" t="n">
        <v>999.031558185404</v>
      </c>
      <c r="I9" s="690" t="n">
        <v>22224</v>
      </c>
      <c r="J9" s="669" t="n">
        <v>0</v>
      </c>
      <c r="K9" s="690" t="n">
        <v>673</v>
      </c>
      <c r="L9" s="690" t="n">
        <v>43178.3469133092</v>
      </c>
    </row>
    <row r="10" customFormat="false" ht="12" hidden="false" customHeight="false" outlineLevel="0" collapsed="false">
      <c r="A10" s="217" t="s">
        <v>245</v>
      </c>
      <c r="B10" s="669" t="n">
        <v>5080</v>
      </c>
      <c r="C10" s="690" t="n">
        <v>5485</v>
      </c>
      <c r="D10" s="669" t="n">
        <v>27019</v>
      </c>
      <c r="E10" s="690" t="n">
        <v>1097</v>
      </c>
      <c r="F10" s="690" t="n">
        <v>3441</v>
      </c>
      <c r="G10" s="690" t="n">
        <v>3437</v>
      </c>
      <c r="H10" s="690" t="n">
        <v>2838</v>
      </c>
      <c r="I10" s="690" t="n">
        <v>48287</v>
      </c>
      <c r="J10" s="669" t="n">
        <v>8872</v>
      </c>
      <c r="K10" s="690" t="n">
        <v>400</v>
      </c>
      <c r="L10" s="690" t="n">
        <v>105956</v>
      </c>
    </row>
    <row r="11" customFormat="false" ht="12" hidden="false" customHeight="false" outlineLevel="0" collapsed="false">
      <c r="A11" s="217" t="s">
        <v>241</v>
      </c>
      <c r="B11" s="669" t="n">
        <v>5871</v>
      </c>
      <c r="C11" s="690" t="n">
        <v>952</v>
      </c>
      <c r="D11" s="669" t="n">
        <v>27048</v>
      </c>
      <c r="E11" s="690" t="n">
        <v>4296.52868380279</v>
      </c>
      <c r="F11" s="690" t="n">
        <v>2767</v>
      </c>
      <c r="G11" s="690" t="n">
        <v>11234</v>
      </c>
      <c r="H11" s="690" t="n">
        <v>13313.1739842726</v>
      </c>
      <c r="I11" s="690" t="n">
        <v>73125</v>
      </c>
      <c r="J11" s="669" t="n">
        <v>0</v>
      </c>
      <c r="K11" s="690" t="n">
        <v>1192.624508519</v>
      </c>
      <c r="L11" s="690" t="n">
        <v>139799.327176594</v>
      </c>
    </row>
    <row r="12" customFormat="false" ht="12" hidden="false" customHeight="false" outlineLevel="0" collapsed="false">
      <c r="A12" s="217" t="s">
        <v>239</v>
      </c>
      <c r="B12" s="669" t="n">
        <v>3785</v>
      </c>
      <c r="C12" s="690" t="n">
        <v>1131</v>
      </c>
      <c r="D12" s="669" t="n">
        <v>19206</v>
      </c>
      <c r="E12" s="690" t="n">
        <v>5449.82087267976</v>
      </c>
      <c r="F12" s="690" t="n">
        <v>2989</v>
      </c>
      <c r="G12" s="690" t="n">
        <v>4163</v>
      </c>
      <c r="H12" s="690" t="n">
        <v>2837.89118705036</v>
      </c>
      <c r="I12" s="690" t="n">
        <v>44564</v>
      </c>
      <c r="J12" s="669" t="n">
        <v>0</v>
      </c>
      <c r="K12" s="690" t="n">
        <v>444.330596786499</v>
      </c>
      <c r="L12" s="690" t="n">
        <v>84570.0426565166</v>
      </c>
    </row>
    <row r="13" customFormat="false" ht="12" hidden="false" customHeight="false" outlineLevel="0" collapsed="false">
      <c r="A13" s="217" t="s">
        <v>236</v>
      </c>
      <c r="B13" s="669" t="n">
        <v>2143</v>
      </c>
      <c r="C13" s="690" t="n">
        <v>864</v>
      </c>
      <c r="D13" s="669" t="n">
        <v>26702</v>
      </c>
      <c r="E13" s="690" t="n">
        <v>3423.92990511172</v>
      </c>
      <c r="F13" s="690" t="n">
        <v>1722</v>
      </c>
      <c r="G13" s="690" t="n">
        <v>2894</v>
      </c>
      <c r="H13" s="690" t="n">
        <v>1427.3227254182</v>
      </c>
      <c r="I13" s="690" t="n">
        <v>19495</v>
      </c>
      <c r="J13" s="669" t="n">
        <v>0</v>
      </c>
      <c r="K13" s="690" t="n">
        <v>111.869299051117</v>
      </c>
      <c r="L13" s="690" t="n">
        <v>58783.121929581</v>
      </c>
    </row>
    <row r="14" customFormat="false" ht="12" hidden="false" customHeight="false" outlineLevel="0" collapsed="false">
      <c r="A14" s="217" t="s">
        <v>230</v>
      </c>
      <c r="B14" s="669" t="n">
        <v>3342</v>
      </c>
      <c r="C14" s="690" t="n">
        <v>1533</v>
      </c>
      <c r="D14" s="669" t="n">
        <v>8839</v>
      </c>
      <c r="E14" s="690" t="n">
        <v>481.336279160439</v>
      </c>
      <c r="F14" s="690" t="n">
        <v>1076</v>
      </c>
      <c r="G14" s="690" t="n">
        <v>1739</v>
      </c>
      <c r="H14" s="690" t="n">
        <v>4888.7207654146</v>
      </c>
      <c r="I14" s="690" t="n">
        <v>28256</v>
      </c>
      <c r="J14" s="669" t="n">
        <v>0</v>
      </c>
      <c r="K14" s="690" t="n">
        <v>624.106307583274</v>
      </c>
      <c r="L14" s="690" t="n">
        <v>50779.1633521583</v>
      </c>
    </row>
    <row r="15" customFormat="false" ht="12" hidden="false" customHeight="false" outlineLevel="0" collapsed="false">
      <c r="A15" s="217" t="s">
        <v>242</v>
      </c>
      <c r="B15" s="669" t="n">
        <v>3900</v>
      </c>
      <c r="C15" s="690" t="n">
        <v>3744</v>
      </c>
      <c r="D15" s="669" t="n">
        <v>10411</v>
      </c>
      <c r="E15" s="690" t="n">
        <v>3602.22337349067</v>
      </c>
      <c r="F15" s="690" t="n">
        <v>1130</v>
      </c>
      <c r="G15" s="690" t="n">
        <v>1540</v>
      </c>
      <c r="H15" s="690" t="n">
        <v>1462.18466898955</v>
      </c>
      <c r="I15" s="690" t="n">
        <v>16925</v>
      </c>
      <c r="J15" s="669" t="n">
        <v>0</v>
      </c>
      <c r="K15" s="690" t="n">
        <v>1246.35179221429</v>
      </c>
      <c r="L15" s="690" t="n">
        <v>43960.7598346945</v>
      </c>
    </row>
    <row r="16" customFormat="false" ht="12" hidden="false" customHeight="false" outlineLevel="0" collapsed="false">
      <c r="A16" s="217" t="s">
        <v>222</v>
      </c>
      <c r="B16" s="669" t="n">
        <v>19562</v>
      </c>
      <c r="C16" s="690" t="n">
        <v>8165</v>
      </c>
      <c r="D16" s="669" t="n">
        <v>58770</v>
      </c>
      <c r="E16" s="690" t="n">
        <v>42759.8626291507</v>
      </c>
      <c r="F16" s="690" t="n">
        <v>12920</v>
      </c>
      <c r="G16" s="690" t="n">
        <v>19338</v>
      </c>
      <c r="H16" s="690" t="n">
        <v>46817.6899362155</v>
      </c>
      <c r="I16" s="690" t="n">
        <v>260923</v>
      </c>
      <c r="J16" s="669" t="n">
        <v>0</v>
      </c>
      <c r="K16" s="690" t="n">
        <v>4850.99114103473</v>
      </c>
      <c r="L16" s="690" t="n">
        <v>474106.543706401</v>
      </c>
    </row>
    <row r="17" customFormat="false" ht="12" hidden="false" customHeight="false" outlineLevel="0" collapsed="false">
      <c r="A17" s="217" t="s">
        <v>253</v>
      </c>
      <c r="B17" s="669" t="n">
        <v>2075</v>
      </c>
      <c r="C17" s="690" t="n">
        <v>1314</v>
      </c>
      <c r="D17" s="669" t="n">
        <v>4817</v>
      </c>
      <c r="E17" s="690" t="n">
        <v>1361.5959146411</v>
      </c>
      <c r="F17" s="690" t="n">
        <v>1959</v>
      </c>
      <c r="G17" s="690" t="n">
        <v>2351</v>
      </c>
      <c r="H17" s="690" t="n">
        <v>470.362826442838</v>
      </c>
      <c r="I17" s="690" t="n">
        <v>5941</v>
      </c>
      <c r="J17" s="669" t="n">
        <v>1994</v>
      </c>
      <c r="K17" s="690" t="n">
        <v>284</v>
      </c>
      <c r="L17" s="690" t="n">
        <v>22566.9587410839</v>
      </c>
    </row>
    <row r="18" customFormat="false" ht="12" hidden="false" customHeight="false" outlineLevel="0" collapsed="false">
      <c r="A18" s="217" t="s">
        <v>231</v>
      </c>
      <c r="B18" s="669" t="n">
        <v>4343</v>
      </c>
      <c r="C18" s="690" t="n">
        <v>5715</v>
      </c>
      <c r="D18" s="669" t="n">
        <v>28829</v>
      </c>
      <c r="E18" s="690" t="n">
        <v>1421.505750861</v>
      </c>
      <c r="F18" s="690" t="n">
        <v>3204</v>
      </c>
      <c r="G18" s="690" t="n">
        <v>8167</v>
      </c>
      <c r="H18" s="690" t="n">
        <v>1940.6516765286</v>
      </c>
      <c r="I18" s="690" t="n">
        <v>44073</v>
      </c>
      <c r="J18" s="669" t="n">
        <v>696</v>
      </c>
      <c r="K18" s="690" t="n">
        <v>499</v>
      </c>
      <c r="L18" s="690" t="n">
        <v>98888.1574273896</v>
      </c>
    </row>
    <row r="19" customFormat="false" ht="12" hidden="false" customHeight="false" outlineLevel="0" collapsed="false">
      <c r="A19" s="217" t="s">
        <v>227</v>
      </c>
      <c r="B19" s="669" t="n">
        <v>13588</v>
      </c>
      <c r="C19" s="690" t="n">
        <v>4983</v>
      </c>
      <c r="D19" s="669" t="n">
        <v>47327</v>
      </c>
      <c r="E19" s="690" t="n">
        <v>13852.7830918188</v>
      </c>
      <c r="F19" s="690" t="n">
        <v>13803</v>
      </c>
      <c r="G19" s="690" t="n">
        <v>9682</v>
      </c>
      <c r="H19" s="690" t="n">
        <v>6764</v>
      </c>
      <c r="I19" s="690" t="n">
        <v>136376</v>
      </c>
      <c r="J19" s="669" t="n">
        <v>258</v>
      </c>
      <c r="K19" s="690" t="n">
        <v>1342</v>
      </c>
      <c r="L19" s="690" t="n">
        <v>247975.783091819</v>
      </c>
    </row>
    <row r="20" customFormat="false" ht="12" hidden="false" customHeight="false" outlineLevel="0" collapsed="false">
      <c r="A20" s="217" t="s">
        <v>247</v>
      </c>
      <c r="B20" s="669" t="n">
        <v>25234</v>
      </c>
      <c r="C20" s="690" t="n">
        <v>6391</v>
      </c>
      <c r="D20" s="669" t="n">
        <v>150656</v>
      </c>
      <c r="E20" s="690" t="n">
        <v>49855.6825514302</v>
      </c>
      <c r="F20" s="690" t="n">
        <v>14553</v>
      </c>
      <c r="G20" s="690" t="n">
        <v>12197</v>
      </c>
      <c r="H20" s="690" t="n">
        <v>26504</v>
      </c>
      <c r="I20" s="690" t="n">
        <v>465777</v>
      </c>
      <c r="J20" s="669" t="n">
        <v>0</v>
      </c>
      <c r="K20" s="690" t="n">
        <v>7922.49801954415</v>
      </c>
      <c r="L20" s="690" t="n">
        <v>759090.180570974</v>
      </c>
    </row>
    <row r="21" customFormat="false" ht="12" hidden="false" customHeight="false" outlineLevel="0" collapsed="false">
      <c r="A21" s="217" t="s">
        <v>246</v>
      </c>
      <c r="B21" s="669" t="n">
        <v>11403</v>
      </c>
      <c r="C21" s="690" t="n">
        <v>1140</v>
      </c>
      <c r="D21" s="669" t="n">
        <v>11112</v>
      </c>
      <c r="E21" s="690" t="n">
        <v>6050.17220130092</v>
      </c>
      <c r="F21" s="690" t="n">
        <v>6507</v>
      </c>
      <c r="G21" s="690" t="n">
        <v>7654</v>
      </c>
      <c r="H21" s="690" t="n">
        <v>6686.43427500644</v>
      </c>
      <c r="I21" s="690" t="n">
        <v>59971</v>
      </c>
      <c r="J21" s="669" t="n">
        <v>16460</v>
      </c>
      <c r="K21" s="690" t="n">
        <v>393</v>
      </c>
      <c r="L21" s="690" t="n">
        <v>127376.606476307</v>
      </c>
    </row>
    <row r="22" customFormat="false" ht="12" hidden="false" customHeight="false" outlineLevel="0" collapsed="false">
      <c r="A22" s="217" t="s">
        <v>248</v>
      </c>
      <c r="B22" s="669" t="n">
        <v>2784</v>
      </c>
      <c r="C22" s="690" t="n">
        <v>1311</v>
      </c>
      <c r="D22" s="669" t="n">
        <v>18187</v>
      </c>
      <c r="E22" s="690" t="n">
        <v>2616.7396625687</v>
      </c>
      <c r="F22" s="690" t="n">
        <v>1582</v>
      </c>
      <c r="G22" s="690" t="n">
        <v>2417</v>
      </c>
      <c r="H22" s="690" t="n">
        <v>2408.39721254355</v>
      </c>
      <c r="I22" s="690" t="n">
        <v>37396</v>
      </c>
      <c r="J22" s="669" t="n">
        <v>8476</v>
      </c>
      <c r="K22" s="690" t="n">
        <v>980.901101966578</v>
      </c>
      <c r="L22" s="690" t="n">
        <v>78159.0379770788</v>
      </c>
    </row>
    <row r="23" customFormat="false" ht="12" hidden="false" customHeight="false" outlineLevel="0" collapsed="false">
      <c r="A23" s="217" t="s">
        <v>228</v>
      </c>
      <c r="B23" s="669" t="n">
        <v>5792</v>
      </c>
      <c r="C23" s="690" t="n">
        <v>4997</v>
      </c>
      <c r="D23" s="669" t="n">
        <v>13179</v>
      </c>
      <c r="E23" s="690" t="n">
        <v>3715.36526090064</v>
      </c>
      <c r="F23" s="690" t="n">
        <v>2377</v>
      </c>
      <c r="G23" s="690" t="n">
        <v>3067</v>
      </c>
      <c r="H23" s="690" t="n">
        <v>4974.32512402551</v>
      </c>
      <c r="I23" s="690" t="n">
        <v>31331</v>
      </c>
      <c r="J23" s="669" t="n">
        <v>0</v>
      </c>
      <c r="K23" s="690" t="n">
        <v>-945.704996456414</v>
      </c>
      <c r="L23" s="690" t="n">
        <v>68486.9853884697</v>
      </c>
    </row>
    <row r="24" customFormat="false" ht="12" hidden="false" customHeight="false" outlineLevel="0" collapsed="false">
      <c r="A24" s="217" t="s">
        <v>225</v>
      </c>
      <c r="B24" s="669" t="n">
        <v>1018</v>
      </c>
      <c r="C24" s="690" t="n">
        <v>1877</v>
      </c>
      <c r="D24" s="669" t="n">
        <v>11299</v>
      </c>
      <c r="E24" s="690" t="n">
        <v>1014.77096884629</v>
      </c>
      <c r="F24" s="690" t="n">
        <v>2794</v>
      </c>
      <c r="G24" s="690" t="n">
        <v>3854</v>
      </c>
      <c r="H24" s="690" t="n">
        <v>1120.96962627826</v>
      </c>
      <c r="I24" s="690" t="n">
        <v>17849</v>
      </c>
      <c r="J24" s="669" t="n">
        <v>412</v>
      </c>
      <c r="K24" s="690" t="n">
        <v>117.321802091714</v>
      </c>
      <c r="L24" s="690" t="n">
        <v>41356.0623972163</v>
      </c>
    </row>
    <row r="25" customFormat="false" ht="12" hidden="false" customHeight="false" outlineLevel="0" collapsed="false">
      <c r="A25" s="217" t="s">
        <v>244</v>
      </c>
      <c r="B25" s="669" t="n">
        <v>4107</v>
      </c>
      <c r="C25" s="690" t="n">
        <v>546</v>
      </c>
      <c r="D25" s="669" t="n">
        <v>29081</v>
      </c>
      <c r="E25" s="690" t="n">
        <v>5261.94277921686</v>
      </c>
      <c r="F25" s="690" t="n">
        <v>3093</v>
      </c>
      <c r="G25" s="690" t="n">
        <v>3651</v>
      </c>
      <c r="H25" s="690" t="n">
        <v>3230.44604316547</v>
      </c>
      <c r="I25" s="690" t="n">
        <v>57125</v>
      </c>
      <c r="J25" s="669" t="n">
        <v>0</v>
      </c>
      <c r="K25" s="690" t="n">
        <v>908.100174060825</v>
      </c>
      <c r="L25" s="690" t="n">
        <v>107003.488996443</v>
      </c>
    </row>
    <row r="26" customFormat="false" ht="12" hidden="false" customHeight="false" outlineLevel="0" collapsed="false">
      <c r="A26" s="217" t="s">
        <v>238</v>
      </c>
      <c r="B26" s="669" t="n">
        <v>6713</v>
      </c>
      <c r="C26" s="690" t="n">
        <v>1685</v>
      </c>
      <c r="D26" s="669" t="n">
        <v>34865</v>
      </c>
      <c r="E26" s="690" t="n">
        <v>10912.2880866558</v>
      </c>
      <c r="F26" s="690" t="n">
        <v>5637</v>
      </c>
      <c r="G26" s="690" t="n">
        <v>13152</v>
      </c>
      <c r="H26" s="690" t="n">
        <v>8415</v>
      </c>
      <c r="I26" s="690" t="n">
        <v>115292</v>
      </c>
      <c r="J26" s="669" t="n">
        <v>0</v>
      </c>
      <c r="K26" s="690" t="n">
        <v>635.245119672528</v>
      </c>
      <c r="L26" s="690" t="n">
        <v>197306.533206328</v>
      </c>
    </row>
    <row r="27" customFormat="false" ht="12" hidden="false" customHeight="false" outlineLevel="0" collapsed="false">
      <c r="A27" s="217" t="s">
        <v>252</v>
      </c>
      <c r="B27" s="669" t="n">
        <v>1253</v>
      </c>
      <c r="C27" s="690" t="n">
        <v>863</v>
      </c>
      <c r="D27" s="669" t="n">
        <v>4930</v>
      </c>
      <c r="E27" s="690" t="n">
        <v>2897.12824375214</v>
      </c>
      <c r="F27" s="690" t="n">
        <v>1026</v>
      </c>
      <c r="G27" s="690" t="n">
        <v>1533</v>
      </c>
      <c r="H27" s="690" t="n">
        <v>355.478067477079</v>
      </c>
      <c r="I27" s="690" t="n">
        <v>4087</v>
      </c>
      <c r="J27" s="669" t="n">
        <v>6367</v>
      </c>
      <c r="K27" s="690" t="n">
        <v>10893</v>
      </c>
      <c r="L27" s="690" t="n">
        <v>34204.6063112292</v>
      </c>
    </row>
    <row r="28" customFormat="false" ht="12" hidden="false" customHeight="false" outlineLevel="0" collapsed="false">
      <c r="A28" s="217" t="s">
        <v>226</v>
      </c>
      <c r="B28" s="669" t="n">
        <v>6048</v>
      </c>
      <c r="C28" s="690" t="n">
        <v>1171</v>
      </c>
      <c r="D28" s="669" t="n">
        <v>15981</v>
      </c>
      <c r="E28" s="690" t="n">
        <v>4581.06231377379</v>
      </c>
      <c r="F28" s="690" t="n">
        <v>3793</v>
      </c>
      <c r="G28" s="690" t="n">
        <v>5799</v>
      </c>
      <c r="H28" s="690" t="n">
        <v>2940.94036697248</v>
      </c>
      <c r="I28" s="690" t="n">
        <v>37286</v>
      </c>
      <c r="J28" s="669" t="n">
        <v>94</v>
      </c>
      <c r="K28" s="690" t="n">
        <v>1849.76146788991</v>
      </c>
      <c r="L28" s="690" t="n">
        <v>79543.7641486362</v>
      </c>
    </row>
    <row r="29" customFormat="false" ht="12" hidden="false" customHeight="false" outlineLevel="0" collapsed="false">
      <c r="A29" s="217" t="s">
        <v>232</v>
      </c>
      <c r="B29" s="669" t="n">
        <v>3354</v>
      </c>
      <c r="C29" s="690" t="n">
        <v>1331</v>
      </c>
      <c r="D29" s="669" t="n">
        <v>34588</v>
      </c>
      <c r="E29" s="690" t="n">
        <v>7390.44748251397</v>
      </c>
      <c r="F29" s="690" t="n">
        <v>3205</v>
      </c>
      <c r="G29" s="690" t="n">
        <v>2898</v>
      </c>
      <c r="H29" s="690" t="n">
        <v>5117.4181184669</v>
      </c>
      <c r="I29" s="690" t="n">
        <v>66583</v>
      </c>
      <c r="J29" s="669" t="n">
        <v>0</v>
      </c>
      <c r="K29" s="690" t="n">
        <v>1608.62076324367</v>
      </c>
      <c r="L29" s="690" t="n">
        <v>126075.486364225</v>
      </c>
    </row>
    <row r="30" customFormat="false" ht="12" hidden="false" customHeight="false" outlineLevel="0" collapsed="false">
      <c r="A30" s="217" t="s">
        <v>235</v>
      </c>
      <c r="B30" s="669" t="n">
        <v>3801</v>
      </c>
      <c r="C30" s="690" t="n">
        <v>1278</v>
      </c>
      <c r="D30" s="669" t="n">
        <v>16014</v>
      </c>
      <c r="E30" s="690" t="n">
        <v>4566.83072324388</v>
      </c>
      <c r="F30" s="690" t="n">
        <v>2474</v>
      </c>
      <c r="G30" s="690" t="n">
        <v>3295</v>
      </c>
      <c r="H30" s="690" t="n">
        <v>3292</v>
      </c>
      <c r="I30" s="690" t="n">
        <v>31678</v>
      </c>
      <c r="J30" s="669" t="n">
        <v>4181</v>
      </c>
      <c r="K30" s="690" t="n">
        <v>160</v>
      </c>
      <c r="L30" s="690" t="n">
        <v>70739.8307232439</v>
      </c>
    </row>
    <row r="31" customFormat="false" ht="12" hidden="false" customHeight="false" outlineLevel="0" collapsed="false">
      <c r="A31" s="217" t="s">
        <v>251</v>
      </c>
      <c r="B31" s="669" t="n">
        <v>4439</v>
      </c>
      <c r="C31" s="690" t="n">
        <v>921</v>
      </c>
      <c r="D31" s="669" t="n">
        <v>7417</v>
      </c>
      <c r="E31" s="690" t="n">
        <v>6576</v>
      </c>
      <c r="F31" s="690" t="n">
        <v>2134</v>
      </c>
      <c r="G31" s="690" t="n">
        <v>2568</v>
      </c>
      <c r="H31" s="690" t="n">
        <v>218.244972577697</v>
      </c>
      <c r="I31" s="690" t="n">
        <v>3646</v>
      </c>
      <c r="J31" s="669" t="n">
        <v>17001</v>
      </c>
      <c r="K31" s="690" t="n">
        <v>39221</v>
      </c>
      <c r="L31" s="690" t="n">
        <v>84141.2449725777</v>
      </c>
    </row>
    <row r="32" customFormat="false" ht="12" hidden="false" customHeight="false" outlineLevel="0" collapsed="false">
      <c r="A32" s="217" t="s">
        <v>234</v>
      </c>
      <c r="B32" s="669" t="n">
        <v>3384</v>
      </c>
      <c r="C32" s="690" t="n">
        <v>4556</v>
      </c>
      <c r="D32" s="669" t="n">
        <v>19189</v>
      </c>
      <c r="E32" s="690" t="n">
        <v>4623.87549397183</v>
      </c>
      <c r="F32" s="690" t="n">
        <v>2421</v>
      </c>
      <c r="G32" s="690" t="n">
        <v>3768</v>
      </c>
      <c r="H32" s="690" t="n">
        <v>2002.66276978417</v>
      </c>
      <c r="I32" s="690" t="n">
        <v>40330</v>
      </c>
      <c r="J32" s="669" t="n">
        <v>106</v>
      </c>
      <c r="K32" s="690" t="n">
        <v>477.171740014345</v>
      </c>
      <c r="L32" s="690" t="n">
        <v>80857.7100037703</v>
      </c>
    </row>
    <row r="33" customFormat="false" ht="12" hidden="false" customHeight="false" outlineLevel="0" collapsed="false">
      <c r="A33" s="217" t="s">
        <v>243</v>
      </c>
      <c r="B33" s="669" t="n">
        <v>6470</v>
      </c>
      <c r="C33" s="690" t="n">
        <v>831</v>
      </c>
      <c r="D33" s="669" t="n">
        <v>45090</v>
      </c>
      <c r="E33" s="690" t="n">
        <v>15225.089935995</v>
      </c>
      <c r="F33" s="690" t="n">
        <v>5771</v>
      </c>
      <c r="G33" s="690" t="n">
        <v>9921</v>
      </c>
      <c r="H33" s="690" t="n">
        <v>20440</v>
      </c>
      <c r="I33" s="690" t="n">
        <v>104914</v>
      </c>
      <c r="J33" s="669" t="n">
        <v>0</v>
      </c>
      <c r="K33" s="690" t="n">
        <v>684.708660553979</v>
      </c>
      <c r="L33" s="690" t="n">
        <v>209346.798596549</v>
      </c>
    </row>
    <row r="34" customFormat="false" ht="12" hidden="false" customHeight="false" outlineLevel="0" collapsed="false">
      <c r="A34" s="217" t="s">
        <v>240</v>
      </c>
      <c r="B34" s="669" t="n">
        <v>8454</v>
      </c>
      <c r="C34" s="690" t="n">
        <v>2363</v>
      </c>
      <c r="D34" s="669" t="n">
        <v>13139</v>
      </c>
      <c r="E34" s="690" t="n">
        <v>4530.33554487307</v>
      </c>
      <c r="F34" s="690" t="n">
        <v>5812</v>
      </c>
      <c r="G34" s="690" t="n">
        <v>1559</v>
      </c>
      <c r="H34" s="690" t="n">
        <v>1338.316765286</v>
      </c>
      <c r="I34" s="690" t="n">
        <v>23126</v>
      </c>
      <c r="J34" s="669" t="n">
        <v>0</v>
      </c>
      <c r="K34" s="690" t="n">
        <v>1647</v>
      </c>
      <c r="L34" s="690" t="n">
        <v>61968.6523101591</v>
      </c>
    </row>
    <row r="35" customFormat="false" ht="12" hidden="false" customHeight="false" outlineLevel="0" collapsed="false">
      <c r="A35" s="217" t="s">
        <v>249</v>
      </c>
      <c r="B35" s="669" t="n">
        <v>3593</v>
      </c>
      <c r="C35" s="690" t="n">
        <v>761</v>
      </c>
      <c r="D35" s="669" t="n">
        <v>18925</v>
      </c>
      <c r="E35" s="690" t="n">
        <v>2916.12351008959</v>
      </c>
      <c r="F35" s="690" t="n">
        <v>2448</v>
      </c>
      <c r="G35" s="690" t="n">
        <v>2301</v>
      </c>
      <c r="H35" s="690" t="n">
        <v>5642.43533251734</v>
      </c>
      <c r="I35" s="690" t="n">
        <v>47557</v>
      </c>
      <c r="J35" s="669" t="n">
        <v>0</v>
      </c>
      <c r="K35" s="690" t="n">
        <v>159.582578384478</v>
      </c>
      <c r="L35" s="690" t="n">
        <v>84303.1414209914</v>
      </c>
    </row>
    <row r="36" customFormat="false" ht="13" hidden="false" customHeight="false" outlineLevel="0" collapsed="false">
      <c r="A36" s="231" t="s">
        <v>224</v>
      </c>
      <c r="B36" s="680" t="n">
        <v>5042</v>
      </c>
      <c r="C36" s="798" t="n">
        <v>3089</v>
      </c>
      <c r="D36" s="680" t="n">
        <v>14070</v>
      </c>
      <c r="E36" s="798" t="n">
        <v>1328.00090974072</v>
      </c>
      <c r="F36" s="798" t="n">
        <v>1660</v>
      </c>
      <c r="G36" s="798" t="n">
        <v>7224</v>
      </c>
      <c r="H36" s="798" t="n">
        <v>2180.26417434444</v>
      </c>
      <c r="I36" s="798" t="n">
        <v>57877</v>
      </c>
      <c r="J36" s="680" t="n">
        <v>0</v>
      </c>
      <c r="K36" s="798" t="n">
        <v>3001.60754783841</v>
      </c>
      <c r="L36" s="798" t="n">
        <v>95471.8726319236</v>
      </c>
    </row>
    <row r="37" customFormat="false" ht="13" hidden="false" customHeight="false" outlineLevel="0" collapsed="false">
      <c r="A37" s="809"/>
      <c r="B37" s="361"/>
      <c r="C37" s="361"/>
      <c r="D37" s="361"/>
      <c r="E37" s="361"/>
      <c r="F37" s="361"/>
      <c r="G37" s="361"/>
      <c r="H37" s="361"/>
      <c r="I37" s="361"/>
      <c r="J37" s="361"/>
      <c r="K37" s="361"/>
      <c r="L37" s="361"/>
    </row>
    <row r="38" customFormat="false" ht="12" hidden="false" customHeight="false" outlineLevel="0" collapsed="false">
      <c r="A38" s="810" t="s">
        <v>893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2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7" activeCellId="0" sqref="A17"/>
    </sheetView>
  </sheetViews>
  <sheetFormatPr defaultRowHeight="12"/>
  <cols>
    <col collapsed="false" hidden="false" max="1" min="1" style="0" width="35.4642857142857"/>
    <col collapsed="false" hidden="false" max="6" min="2" style="0" width="10.6530612244898"/>
    <col collapsed="false" hidden="false" max="1025" min="7" style="0" width="8.82142857142857"/>
  </cols>
  <sheetData>
    <row r="1" s="133" customFormat="true" ht="12" hidden="false" customHeight="false" outlineLevel="0" collapsed="false">
      <c r="A1" s="103" t="s">
        <v>160</v>
      </c>
      <c r="B1" s="103"/>
      <c r="C1" s="103"/>
      <c r="D1" s="103"/>
      <c r="E1" s="103"/>
      <c r="F1" s="103"/>
    </row>
    <row r="2" customFormat="false" ht="13" hidden="false" customHeight="false" outlineLevel="0" collapsed="false">
      <c r="A2" s="140"/>
      <c r="B2" s="141"/>
      <c r="C2" s="141"/>
      <c r="D2" s="141"/>
      <c r="E2" s="141"/>
      <c r="F2" s="142" t="s">
        <v>153</v>
      </c>
    </row>
    <row r="3" customFormat="false" ht="41" hidden="false" customHeight="false" outlineLevel="0" collapsed="false">
      <c r="A3" s="143"/>
      <c r="B3" s="144" t="s">
        <v>81</v>
      </c>
      <c r="C3" s="144" t="s">
        <v>90</v>
      </c>
      <c r="D3" s="144" t="s">
        <v>129</v>
      </c>
      <c r="E3" s="144" t="s">
        <v>154</v>
      </c>
      <c r="F3" s="144" t="s">
        <v>155</v>
      </c>
    </row>
    <row r="4" customFormat="false" ht="12" hidden="false" customHeight="false" outlineLevel="0" collapsed="false">
      <c r="A4" s="145" t="s">
        <v>106</v>
      </c>
      <c r="B4" s="146" t="n">
        <v>4737915</v>
      </c>
      <c r="C4" s="147" t="n">
        <v>185250</v>
      </c>
      <c r="D4" s="147" t="n">
        <v>4552665</v>
      </c>
      <c r="E4" s="148" t="n">
        <v>0.395534844944231</v>
      </c>
      <c r="F4" s="149" t="n">
        <v>5104</v>
      </c>
    </row>
    <row r="5" customFormat="false" ht="12" hidden="false" customHeight="false" outlineLevel="0" collapsed="false">
      <c r="A5" s="145" t="s">
        <v>107</v>
      </c>
      <c r="B5" s="150" t="n">
        <v>712625</v>
      </c>
      <c r="C5" s="151" t="n">
        <v>94753</v>
      </c>
      <c r="D5" s="151" t="n">
        <v>617872</v>
      </c>
      <c r="E5" s="152" t="n">
        <v>0.0536806256808665</v>
      </c>
      <c r="F5" s="153" t="n">
        <v>0</v>
      </c>
    </row>
    <row r="6" customFormat="false" ht="12" hidden="false" customHeight="false" outlineLevel="0" collapsed="false">
      <c r="A6" s="145" t="s">
        <v>108</v>
      </c>
      <c r="B6" s="150" t="n">
        <v>3665002</v>
      </c>
      <c r="C6" s="151" t="n">
        <v>792246</v>
      </c>
      <c r="D6" s="151" t="n">
        <v>2872756</v>
      </c>
      <c r="E6" s="152" t="n">
        <v>0.249584605724913</v>
      </c>
      <c r="F6" s="153" t="n">
        <v>0</v>
      </c>
    </row>
    <row r="7" customFormat="false" ht="12" hidden="false" customHeight="false" outlineLevel="0" collapsed="false">
      <c r="A7" s="145" t="s">
        <v>110</v>
      </c>
      <c r="B7" s="150" t="n">
        <v>1210588</v>
      </c>
      <c r="C7" s="151" t="n">
        <v>192306</v>
      </c>
      <c r="D7" s="151" t="n">
        <v>1018282</v>
      </c>
      <c r="E7" s="152" t="n">
        <v>0.0884681857723997</v>
      </c>
      <c r="F7" s="153" t="n">
        <v>498493</v>
      </c>
    </row>
    <row r="8" customFormat="false" ht="12" hidden="false" customHeight="false" outlineLevel="0" collapsed="false">
      <c r="A8" s="145" t="s">
        <v>111</v>
      </c>
      <c r="B8" s="150" t="n">
        <v>333385</v>
      </c>
      <c r="C8" s="151" t="n">
        <v>47253</v>
      </c>
      <c r="D8" s="151" t="n">
        <v>286132</v>
      </c>
      <c r="E8" s="152" t="n">
        <v>0.0248591047778791</v>
      </c>
      <c r="F8" s="153" t="n">
        <v>0</v>
      </c>
    </row>
    <row r="9" customFormat="false" ht="12" hidden="false" customHeight="false" outlineLevel="0" collapsed="false">
      <c r="A9" s="145" t="s">
        <v>112</v>
      </c>
      <c r="B9" s="150" t="n">
        <v>671853</v>
      </c>
      <c r="C9" s="151" t="n">
        <v>194625</v>
      </c>
      <c r="D9" s="151" t="n">
        <v>477228</v>
      </c>
      <c r="E9" s="152" t="n">
        <v>0.0414614962847136</v>
      </c>
      <c r="F9" s="153" t="n">
        <v>0</v>
      </c>
    </row>
    <row r="10" customFormat="false" ht="12" hidden="false" customHeight="false" outlineLevel="0" collapsed="false">
      <c r="A10" s="145" t="s">
        <v>113</v>
      </c>
      <c r="B10" s="150" t="n">
        <v>785301</v>
      </c>
      <c r="C10" s="151" t="n">
        <v>129767</v>
      </c>
      <c r="D10" s="151" t="n">
        <v>655534</v>
      </c>
      <c r="E10" s="152" t="n">
        <v>0.0569526945307137</v>
      </c>
      <c r="F10" s="153" t="n">
        <v>0</v>
      </c>
    </row>
    <row r="11" customFormat="false" ht="12" hidden="false" customHeight="false" outlineLevel="0" collapsed="false">
      <c r="A11" s="145" t="s">
        <v>114</v>
      </c>
      <c r="B11" s="150" t="n">
        <v>473079</v>
      </c>
      <c r="C11" s="151" t="n">
        <v>180961</v>
      </c>
      <c r="D11" s="151" t="n">
        <v>292118</v>
      </c>
      <c r="E11" s="152" t="n">
        <v>0.0253791675503071</v>
      </c>
      <c r="F11" s="153" t="n">
        <v>0</v>
      </c>
    </row>
    <row r="12" customFormat="false" ht="12" hidden="false" customHeight="false" outlineLevel="0" collapsed="false">
      <c r="A12" s="145" t="s">
        <v>115</v>
      </c>
      <c r="B12" s="150" t="n">
        <v>2327359</v>
      </c>
      <c r="C12" s="151" t="n">
        <v>1996194</v>
      </c>
      <c r="D12" s="151" t="n">
        <v>331165</v>
      </c>
      <c r="E12" s="152" t="n">
        <v>0.0287715649901665</v>
      </c>
      <c r="F12" s="153" t="n">
        <v>7067</v>
      </c>
    </row>
    <row r="13" customFormat="false" ht="12" hidden="false" customHeight="false" outlineLevel="0" collapsed="false">
      <c r="A13" s="145" t="s">
        <v>116</v>
      </c>
      <c r="B13" s="150" t="n">
        <v>682334</v>
      </c>
      <c r="C13" s="151" t="n">
        <v>263683</v>
      </c>
      <c r="D13" s="151" t="n">
        <v>418651</v>
      </c>
      <c r="E13" s="152" t="n">
        <v>0.03637233540591</v>
      </c>
      <c r="F13" s="153" t="n">
        <v>0</v>
      </c>
    </row>
    <row r="14" customFormat="false" ht="13" hidden="false" customHeight="false" outlineLevel="0" collapsed="false">
      <c r="A14" s="154" t="s">
        <v>117</v>
      </c>
      <c r="B14" s="155" t="n">
        <v>51301</v>
      </c>
      <c r="C14" s="156" t="n">
        <v>63555</v>
      </c>
      <c r="D14" s="156" t="n">
        <v>-12254</v>
      </c>
      <c r="E14" s="157" t="n">
        <v>-0.00106462566210046</v>
      </c>
      <c r="F14" s="158" t="n">
        <v>0</v>
      </c>
    </row>
    <row r="15" customFormat="false" ht="13" hidden="false" customHeight="false" outlineLevel="0" collapsed="false">
      <c r="A15" s="159" t="s">
        <v>159</v>
      </c>
      <c r="B15" s="160" t="n">
        <v>15650742</v>
      </c>
      <c r="C15" s="160" t="n">
        <v>4140593</v>
      </c>
      <c r="D15" s="161" t="n">
        <v>11510149</v>
      </c>
      <c r="E15" s="162" t="n">
        <v>1</v>
      </c>
      <c r="F15" s="163" t="n">
        <v>510664</v>
      </c>
    </row>
    <row r="16" customFormat="false" ht="12" hidden="false" customHeight="false" outlineLevel="0" collapsed="false">
      <c r="A16" s="164"/>
      <c r="B16" s="165" t="n">
        <v>0</v>
      </c>
      <c r="C16" s="166" t="n">
        <v>0</v>
      </c>
      <c r="D16" s="165" t="n">
        <v>0</v>
      </c>
      <c r="E16" s="166" t="n">
        <v>0</v>
      </c>
      <c r="F16" s="166" t="n">
        <v>0</v>
      </c>
    </row>
    <row r="17" customFormat="false" ht="12" hidden="false" customHeight="false" outlineLevel="0" collapsed="false">
      <c r="A17" s="164" t="s">
        <v>120</v>
      </c>
      <c r="B17" s="150" t="n">
        <v>676735</v>
      </c>
      <c r="C17" s="150" t="n">
        <v>57571</v>
      </c>
      <c r="D17" s="151" t="n">
        <v>619164</v>
      </c>
      <c r="E17" s="167" t="n">
        <v>0</v>
      </c>
      <c r="F17" s="167" t="n">
        <v>0</v>
      </c>
    </row>
    <row r="18" customFormat="false" ht="12" hidden="false" customHeight="false" outlineLevel="0" collapsed="false">
      <c r="A18" s="164" t="s">
        <v>121</v>
      </c>
      <c r="B18" s="150" t="n">
        <v>592031</v>
      </c>
      <c r="C18" s="150" t="n">
        <v>0</v>
      </c>
      <c r="D18" s="151" t="n">
        <v>592031</v>
      </c>
      <c r="E18" s="167" t="n">
        <v>0</v>
      </c>
      <c r="F18" s="167" t="n">
        <v>0</v>
      </c>
    </row>
    <row r="19" customFormat="false" ht="12" hidden="false" customHeight="false" outlineLevel="0" collapsed="false">
      <c r="A19" s="164" t="s">
        <v>122</v>
      </c>
      <c r="B19" s="150" t="n">
        <v>0</v>
      </c>
      <c r="C19" s="150" t="n">
        <v>0</v>
      </c>
      <c r="D19" s="151" t="n">
        <v>0</v>
      </c>
      <c r="E19" s="167" t="n">
        <v>0</v>
      </c>
      <c r="F19" s="167" t="n">
        <v>0</v>
      </c>
    </row>
    <row r="20" customFormat="false" ht="13" hidden="false" customHeight="false" outlineLevel="0" collapsed="false">
      <c r="A20" s="168" t="s">
        <v>123</v>
      </c>
      <c r="B20" s="155" t="n">
        <v>-24722</v>
      </c>
      <c r="C20" s="155" t="n">
        <v>0</v>
      </c>
      <c r="D20" s="156" t="n">
        <v>-24722</v>
      </c>
      <c r="E20" s="169" t="n">
        <v>0</v>
      </c>
      <c r="F20" s="169" t="n">
        <v>0</v>
      </c>
    </row>
    <row r="21" customFormat="false" ht="13" hidden="false" customHeight="false" outlineLevel="0" collapsed="false">
      <c r="A21" s="159" t="s">
        <v>69</v>
      </c>
      <c r="B21" s="160" t="n">
        <v>16894786</v>
      </c>
      <c r="C21" s="160" t="n">
        <v>4198164</v>
      </c>
      <c r="D21" s="160" t="n">
        <v>12696622</v>
      </c>
      <c r="E21" s="170" t="n">
        <v>0</v>
      </c>
      <c r="F21" s="160" t="n">
        <v>510664</v>
      </c>
    </row>
    <row r="22" customFormat="false" ht="13" hidden="false" customHeight="false" outlineLevel="0" collapsed="false">
      <c r="A22" s="171"/>
      <c r="B22" s="172"/>
      <c r="C22" s="172"/>
      <c r="D22" s="172"/>
      <c r="E22" s="172"/>
      <c r="F22" s="172"/>
    </row>
    <row r="23" customFormat="false" ht="15" hidden="false" customHeight="false" outlineLevel="0" collapsed="false">
      <c r="A23" s="138"/>
      <c r="B23" s="1"/>
      <c r="C23" s="1"/>
      <c r="D23" s="1"/>
      <c r="E23" s="1"/>
      <c r="F23" s="1"/>
    </row>
    <row r="24" s="133" customFormat="true" ht="12" hidden="false" customHeight="false" outlineLevel="0" collapsed="false">
      <c r="A24" s="139" t="s">
        <v>99</v>
      </c>
      <c r="B24" s="103"/>
      <c r="C24" s="103"/>
      <c r="D24" s="103"/>
      <c r="E24" s="103"/>
      <c r="F24" s="103"/>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60.xml><?xml version="1.0" encoding="utf-8"?>
<worksheet xmlns="http://schemas.openxmlformats.org/spreadsheetml/2006/main" xmlns:r="http://schemas.openxmlformats.org/officeDocument/2006/relationships">
  <sheetPr filterMode="false">
    <pageSetUpPr fitToPage="false"/>
  </sheetPr>
  <dimension ref="A1:H5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0"/>
  <cols>
    <col collapsed="false" hidden="false" max="1" min="1" style="811" width="7.49489795918367"/>
    <col collapsed="false" hidden="false" max="2" min="2" style="811" width="51.6632653061224"/>
    <col collapsed="false" hidden="false" max="7" min="3" style="811" width="8.8265306122449"/>
    <col collapsed="false" hidden="false" max="8" min="8" style="811" width="2.15816326530612"/>
    <col collapsed="false" hidden="false" max="1025" min="9" style="811" width="8.8265306122449"/>
  </cols>
  <sheetData>
    <row r="1" customFormat="false" ht="12" hidden="false" customHeight="false" outlineLevel="0" collapsed="false">
      <c r="A1" s="4" t="s">
        <v>61</v>
      </c>
      <c r="B1" s="173"/>
      <c r="C1" s="173"/>
      <c r="D1" s="173"/>
      <c r="E1" s="173"/>
      <c r="F1" s="173"/>
      <c r="G1" s="173"/>
      <c r="H1" s="175"/>
    </row>
    <row r="2" customFormat="false" ht="10" hidden="false" customHeight="false" outlineLevel="0" collapsed="false">
      <c r="A2" s="812"/>
      <c r="B2" s="813" t="s">
        <v>894</v>
      </c>
      <c r="C2" s="813"/>
      <c r="D2" s="813"/>
      <c r="E2" s="813"/>
      <c r="F2" s="813"/>
      <c r="G2" s="813"/>
      <c r="H2" s="175"/>
    </row>
    <row r="3" customFormat="false" ht="11" hidden="false" customHeight="false" outlineLevel="0" collapsed="false">
      <c r="A3" s="812"/>
      <c r="B3" s="813" t="s">
        <v>895</v>
      </c>
      <c r="C3" s="813"/>
      <c r="D3" s="813"/>
      <c r="E3" s="813"/>
      <c r="F3" s="813"/>
      <c r="G3" s="813"/>
      <c r="H3" s="175"/>
    </row>
    <row r="4" customFormat="false" ht="10" hidden="false" customHeight="false" outlineLevel="0" collapsed="false">
      <c r="A4" s="814"/>
      <c r="B4" s="815"/>
      <c r="C4" s="815"/>
      <c r="D4" s="815"/>
      <c r="E4" s="815"/>
      <c r="F4" s="815"/>
      <c r="G4" s="815"/>
      <c r="H4" s="816"/>
    </row>
    <row r="5" customFormat="false" ht="10" hidden="false" customHeight="false" outlineLevel="0" collapsed="false">
      <c r="A5" s="817"/>
      <c r="B5" s="818"/>
      <c r="C5" s="818" t="s">
        <v>896</v>
      </c>
      <c r="D5" s="818" t="s">
        <v>896</v>
      </c>
      <c r="E5" s="818" t="s">
        <v>896</v>
      </c>
      <c r="F5" s="818" t="s">
        <v>896</v>
      </c>
      <c r="G5" s="818" t="s">
        <v>896</v>
      </c>
      <c r="H5" s="819"/>
    </row>
    <row r="6" customFormat="false" ht="10" hidden="false" customHeight="false" outlineLevel="0" collapsed="false">
      <c r="A6" s="817" t="n">
        <v>1</v>
      </c>
      <c r="B6" s="19" t="s">
        <v>897</v>
      </c>
      <c r="C6" s="820"/>
      <c r="D6" s="19"/>
      <c r="E6" s="19"/>
      <c r="F6" s="820"/>
      <c r="G6" s="821" t="n">
        <v>34.04</v>
      </c>
      <c r="H6" s="819"/>
    </row>
    <row r="7" customFormat="false" ht="10" hidden="false" customHeight="false" outlineLevel="0" collapsed="false">
      <c r="A7" s="817"/>
      <c r="B7" s="19"/>
      <c r="C7" s="820"/>
      <c r="D7" s="822"/>
      <c r="E7" s="823"/>
      <c r="F7" s="820"/>
      <c r="G7" s="820"/>
      <c r="H7" s="819"/>
    </row>
    <row r="8" customFormat="false" ht="10" hidden="false" customHeight="false" outlineLevel="0" collapsed="false">
      <c r="A8" s="817"/>
      <c r="B8" s="19"/>
      <c r="C8" s="820"/>
      <c r="D8" s="19"/>
      <c r="E8" s="820"/>
      <c r="F8" s="820"/>
      <c r="G8" s="821"/>
      <c r="H8" s="819"/>
    </row>
    <row r="9" customFormat="false" ht="10" hidden="false" customHeight="false" outlineLevel="0" collapsed="false">
      <c r="A9" s="817"/>
      <c r="B9" s="19"/>
      <c r="C9" s="820"/>
      <c r="D9" s="19"/>
      <c r="E9" s="820"/>
      <c r="F9" s="820"/>
      <c r="G9" s="820"/>
      <c r="H9" s="819"/>
    </row>
    <row r="10" customFormat="false" ht="10" hidden="false" customHeight="false" outlineLevel="0" collapsed="false">
      <c r="A10" s="817"/>
      <c r="B10" s="19"/>
      <c r="C10" s="820"/>
      <c r="D10" s="19"/>
      <c r="E10" s="820"/>
      <c r="F10" s="820"/>
      <c r="G10" s="820"/>
      <c r="H10" s="819"/>
    </row>
    <row r="11" customFormat="false" ht="10" hidden="false" customHeight="false" outlineLevel="0" collapsed="false">
      <c r="A11" s="817" t="n">
        <v>2</v>
      </c>
      <c r="B11" s="19" t="s">
        <v>898</v>
      </c>
      <c r="C11" s="820"/>
      <c r="D11" s="19"/>
      <c r="E11" s="820"/>
      <c r="F11" s="820"/>
      <c r="G11" s="821" t="n">
        <v>34.04</v>
      </c>
      <c r="H11" s="819"/>
    </row>
    <row r="12" customFormat="false" ht="11" hidden="false" customHeight="false" outlineLevel="0" collapsed="false">
      <c r="A12" s="817"/>
      <c r="B12" s="824"/>
      <c r="C12" s="825"/>
      <c r="D12" s="825"/>
      <c r="E12" s="825"/>
      <c r="F12" s="825"/>
      <c r="G12" s="825"/>
      <c r="H12" s="819"/>
    </row>
    <row r="13" customFormat="false" ht="10" hidden="false" customHeight="false" outlineLevel="0" collapsed="false">
      <c r="A13" s="817"/>
      <c r="B13" s="19"/>
      <c r="C13" s="820"/>
      <c r="D13" s="820"/>
      <c r="E13" s="820"/>
      <c r="F13" s="820"/>
      <c r="G13" s="820"/>
      <c r="H13" s="819"/>
    </row>
    <row r="14" customFormat="false" ht="10" hidden="false" customHeight="false" outlineLevel="0" collapsed="false">
      <c r="A14" s="817"/>
      <c r="B14" s="826" t="s">
        <v>899</v>
      </c>
      <c r="C14" s="820"/>
      <c r="D14" s="820"/>
      <c r="E14" s="820"/>
      <c r="F14" s="820"/>
      <c r="G14" s="820"/>
      <c r="H14" s="819"/>
    </row>
    <row r="15" customFormat="false" ht="10" hidden="false" customHeight="false" outlineLevel="0" collapsed="false">
      <c r="A15" s="817"/>
      <c r="B15" s="826"/>
      <c r="C15" s="820"/>
      <c r="D15" s="820"/>
      <c r="E15" s="820"/>
      <c r="F15" s="820"/>
      <c r="G15" s="820"/>
      <c r="H15" s="819"/>
    </row>
    <row r="16" customFormat="false" ht="10" hidden="false" customHeight="false" outlineLevel="0" collapsed="false">
      <c r="A16" s="817" t="n">
        <v>3</v>
      </c>
      <c r="B16" s="19" t="s">
        <v>900</v>
      </c>
      <c r="C16" s="820"/>
      <c r="D16" s="820"/>
      <c r="E16" s="820"/>
      <c r="F16" s="820"/>
      <c r="G16" s="821" t="n">
        <v>34.04</v>
      </c>
      <c r="H16" s="819"/>
    </row>
    <row r="17" customFormat="false" ht="10" hidden="false" customHeight="false" outlineLevel="0" collapsed="false">
      <c r="A17" s="817"/>
      <c r="B17" s="19"/>
      <c r="C17" s="820"/>
      <c r="D17" s="820"/>
      <c r="E17" s="821"/>
      <c r="F17" s="820"/>
      <c r="G17" s="820"/>
      <c r="H17" s="819"/>
    </row>
    <row r="18" customFormat="false" ht="10" hidden="false" customHeight="false" outlineLevel="0" collapsed="false">
      <c r="A18" s="817" t="n">
        <v>4</v>
      </c>
      <c r="B18" s="19" t="s">
        <v>901</v>
      </c>
      <c r="C18" s="820"/>
      <c r="D18" s="820"/>
      <c r="E18" s="821" t="s">
        <v>780</v>
      </c>
      <c r="F18" s="827" t="n">
        <v>2377.99</v>
      </c>
      <c r="G18" s="820"/>
      <c r="H18" s="819"/>
    </row>
    <row r="19" customFormat="false" ht="10" hidden="false" customHeight="false" outlineLevel="0" collapsed="false">
      <c r="A19" s="817" t="n">
        <v>5</v>
      </c>
      <c r="B19" s="19" t="s">
        <v>902</v>
      </c>
      <c r="C19" s="820"/>
      <c r="D19" s="820"/>
      <c r="E19" s="821"/>
      <c r="F19" s="828" t="n">
        <v>2263</v>
      </c>
      <c r="G19" s="820"/>
      <c r="H19" s="819"/>
    </row>
    <row r="20" customFormat="false" ht="10" hidden="false" customHeight="false" outlineLevel="0" collapsed="false">
      <c r="A20" s="817"/>
      <c r="B20" s="19"/>
      <c r="C20" s="820"/>
      <c r="D20" s="820"/>
      <c r="E20" s="821"/>
      <c r="F20" s="829" t="n">
        <v>114.99</v>
      </c>
      <c r="G20" s="820"/>
      <c r="H20" s="819"/>
    </row>
    <row r="21" customFormat="false" ht="10" hidden="false" customHeight="false" outlineLevel="0" collapsed="false">
      <c r="A21" s="817"/>
      <c r="B21" s="19"/>
      <c r="C21" s="820"/>
      <c r="D21" s="820"/>
      <c r="E21" s="821"/>
      <c r="F21" s="820"/>
      <c r="G21" s="820" t="n">
        <v>149.03</v>
      </c>
      <c r="H21" s="819"/>
    </row>
    <row r="22" customFormat="false" ht="10" hidden="false" customHeight="false" outlineLevel="0" collapsed="false">
      <c r="A22" s="817" t="n">
        <v>6</v>
      </c>
      <c r="B22" s="19" t="s">
        <v>903</v>
      </c>
      <c r="C22" s="820"/>
      <c r="D22" s="820"/>
      <c r="E22" s="821"/>
      <c r="F22" s="820"/>
      <c r="G22" s="820"/>
      <c r="H22" s="819"/>
    </row>
    <row r="23" customFormat="false" ht="10" hidden="false" customHeight="false" outlineLevel="0" collapsed="false">
      <c r="A23" s="817"/>
      <c r="B23" s="19"/>
      <c r="C23" s="820"/>
      <c r="D23" s="820"/>
      <c r="E23" s="821"/>
      <c r="F23" s="820"/>
      <c r="G23" s="820"/>
      <c r="H23" s="819"/>
    </row>
    <row r="24" customFormat="false" ht="10" hidden="false" customHeight="false" outlineLevel="0" collapsed="false">
      <c r="A24" s="817" t="n">
        <v>7</v>
      </c>
      <c r="B24" s="19" t="s">
        <v>904</v>
      </c>
      <c r="C24" s="820"/>
      <c r="D24" s="820"/>
      <c r="E24" s="827" t="n">
        <v>2252</v>
      </c>
      <c r="F24" s="19"/>
      <c r="G24" s="820"/>
      <c r="H24" s="819"/>
    </row>
    <row r="25" customFormat="false" ht="10" hidden="false" customHeight="false" outlineLevel="0" collapsed="false">
      <c r="A25" s="817" t="n">
        <v>8</v>
      </c>
      <c r="B25" s="19" t="s">
        <v>905</v>
      </c>
      <c r="C25" s="820"/>
      <c r="D25" s="820"/>
      <c r="E25" s="828" t="n">
        <v>2235.226</v>
      </c>
      <c r="F25" s="19"/>
      <c r="G25" s="820"/>
      <c r="H25" s="819"/>
    </row>
    <row r="26" customFormat="false" ht="10" hidden="false" customHeight="false" outlineLevel="0" collapsed="false">
      <c r="A26" s="817" t="n">
        <v>9</v>
      </c>
      <c r="B26" s="19"/>
      <c r="C26" s="820"/>
      <c r="D26" s="820"/>
      <c r="E26" s="820" t="n">
        <v>16.7739999999999</v>
      </c>
      <c r="F26" s="820"/>
      <c r="G26" s="820"/>
      <c r="H26" s="819"/>
    </row>
    <row r="27" customFormat="false" ht="10" hidden="false" customHeight="false" outlineLevel="0" collapsed="false">
      <c r="A27" s="817"/>
      <c r="B27" s="19"/>
      <c r="C27" s="820"/>
      <c r="D27" s="820"/>
      <c r="E27" s="820"/>
      <c r="F27" s="820"/>
      <c r="G27" s="820" t="n">
        <v>165.804</v>
      </c>
      <c r="H27" s="819"/>
    </row>
    <row r="28" customFormat="false" ht="10" hidden="false" customHeight="false" outlineLevel="0" collapsed="false">
      <c r="A28" s="817" t="n">
        <v>10</v>
      </c>
      <c r="B28" s="19" t="s">
        <v>906</v>
      </c>
      <c r="C28" s="820"/>
      <c r="D28" s="820"/>
      <c r="E28" s="820"/>
      <c r="F28" s="820"/>
      <c r="G28" s="820"/>
      <c r="H28" s="819"/>
    </row>
    <row r="29" customFormat="false" ht="10" hidden="false" customHeight="false" outlineLevel="0" collapsed="false">
      <c r="A29" s="817"/>
      <c r="B29" s="19"/>
      <c r="C29" s="820"/>
      <c r="D29" s="820"/>
      <c r="E29" s="820"/>
      <c r="F29" s="820"/>
      <c r="G29" s="820"/>
      <c r="H29" s="819"/>
    </row>
    <row r="30" customFormat="false" ht="10" hidden="false" customHeight="false" outlineLevel="0" collapsed="false">
      <c r="A30" s="817" t="n">
        <v>11</v>
      </c>
      <c r="B30" s="19" t="s">
        <v>907</v>
      </c>
      <c r="C30" s="820"/>
      <c r="D30" s="827" t="n">
        <v>2138.163</v>
      </c>
      <c r="E30" s="820"/>
      <c r="F30" s="820"/>
      <c r="G30" s="820"/>
      <c r="H30" s="819"/>
    </row>
    <row r="31" customFormat="false" ht="10" hidden="false" customHeight="false" outlineLevel="0" collapsed="false">
      <c r="A31" s="817" t="n">
        <v>12</v>
      </c>
      <c r="B31" s="19" t="s">
        <v>908</v>
      </c>
      <c r="C31" s="820"/>
      <c r="D31" s="828" t="n">
        <v>2136.388</v>
      </c>
      <c r="E31" s="820"/>
      <c r="F31" s="820"/>
      <c r="G31" s="820"/>
      <c r="H31" s="819"/>
    </row>
    <row r="32" customFormat="false" ht="10" hidden="false" customHeight="false" outlineLevel="0" collapsed="false">
      <c r="A32" s="817" t="n">
        <v>13</v>
      </c>
      <c r="B32" s="19"/>
      <c r="C32" s="820"/>
      <c r="D32" s="820" t="n">
        <v>1.77500000000009</v>
      </c>
      <c r="E32" s="820"/>
      <c r="F32" s="820"/>
      <c r="G32" s="820" t="n">
        <v>167.579</v>
      </c>
      <c r="H32" s="819"/>
    </row>
    <row r="33" customFormat="false" ht="10" hidden="false" customHeight="false" outlineLevel="0" collapsed="false">
      <c r="A33" s="817"/>
      <c r="B33" s="19"/>
      <c r="C33" s="820"/>
      <c r="D33" s="820"/>
      <c r="E33" s="820"/>
      <c r="F33" s="820"/>
      <c r="G33" s="19"/>
      <c r="H33" s="819"/>
    </row>
    <row r="34" customFormat="false" ht="10" hidden="false" customHeight="false" outlineLevel="0" collapsed="false">
      <c r="A34" s="817" t="n">
        <v>14</v>
      </c>
      <c r="B34" s="826" t="s">
        <v>909</v>
      </c>
      <c r="C34" s="820"/>
      <c r="D34" s="820"/>
      <c r="E34" s="820"/>
      <c r="F34" s="820"/>
      <c r="G34" s="820" t="n">
        <v>167.579</v>
      </c>
      <c r="H34" s="819"/>
    </row>
    <row r="35" customFormat="false" ht="10" hidden="false" customHeight="false" outlineLevel="0" collapsed="false">
      <c r="A35" s="817"/>
      <c r="B35" s="19"/>
      <c r="C35" s="820"/>
      <c r="D35" s="820"/>
      <c r="E35" s="820"/>
      <c r="F35" s="820"/>
      <c r="G35" s="820"/>
      <c r="H35" s="819"/>
    </row>
    <row r="36" customFormat="false" ht="11" hidden="false" customHeight="false" outlineLevel="0" collapsed="false">
      <c r="A36" s="830"/>
      <c r="B36" s="824"/>
      <c r="C36" s="824"/>
      <c r="D36" s="824"/>
      <c r="E36" s="824"/>
      <c r="F36" s="824"/>
      <c r="G36" s="824"/>
      <c r="H36" s="819"/>
    </row>
    <row r="37" customFormat="false" ht="10" hidden="false" customHeight="false" outlineLevel="0" collapsed="false">
      <c r="A37" s="817"/>
      <c r="B37" s="19"/>
      <c r="C37" s="820"/>
      <c r="D37" s="820"/>
      <c r="E37" s="820"/>
      <c r="F37" s="820"/>
      <c r="G37" s="820"/>
      <c r="H37" s="819"/>
    </row>
    <row r="38" customFormat="false" ht="10" hidden="false" customHeight="false" outlineLevel="0" collapsed="false">
      <c r="A38" s="817" t="n">
        <v>15</v>
      </c>
      <c r="B38" s="826" t="s">
        <v>910</v>
      </c>
      <c r="C38" s="820"/>
      <c r="D38" s="820"/>
      <c r="E38" s="820"/>
      <c r="F38" s="820"/>
      <c r="G38" s="19"/>
      <c r="H38" s="819"/>
    </row>
    <row r="39" customFormat="false" ht="10" hidden="false" customHeight="false" outlineLevel="0" collapsed="false">
      <c r="A39" s="817"/>
      <c r="B39" s="19"/>
      <c r="C39" s="820"/>
      <c r="D39" s="820"/>
      <c r="E39" s="821"/>
      <c r="F39" s="820"/>
      <c r="G39" s="19"/>
      <c r="H39" s="819"/>
    </row>
    <row r="40" customFormat="false" ht="10" hidden="false" customHeight="false" outlineLevel="0" collapsed="false">
      <c r="A40" s="817" t="n">
        <v>16</v>
      </c>
      <c r="B40" s="19" t="s">
        <v>900</v>
      </c>
      <c r="C40" s="820"/>
      <c r="D40" s="820"/>
      <c r="E40" s="820"/>
      <c r="F40" s="820"/>
      <c r="G40" s="821" t="n">
        <v>167.579</v>
      </c>
      <c r="H40" s="819"/>
    </row>
    <row r="41" customFormat="false" ht="10" hidden="false" customHeight="false" outlineLevel="0" collapsed="false">
      <c r="A41" s="817"/>
      <c r="B41" s="19"/>
      <c r="C41" s="820"/>
      <c r="D41" s="820"/>
      <c r="E41" s="820"/>
      <c r="F41" s="820"/>
      <c r="G41" s="820"/>
      <c r="H41" s="819"/>
    </row>
    <row r="42" customFormat="false" ht="10" hidden="false" customHeight="false" outlineLevel="0" collapsed="false">
      <c r="A42" s="817" t="n">
        <v>17</v>
      </c>
      <c r="B42" s="19" t="s">
        <v>911</v>
      </c>
      <c r="C42" s="19"/>
      <c r="D42" s="827" t="n">
        <v>2283.411</v>
      </c>
      <c r="E42" s="820"/>
      <c r="F42" s="820"/>
      <c r="G42" s="820"/>
      <c r="H42" s="819"/>
    </row>
    <row r="43" customFormat="false" ht="10" hidden="false" customHeight="false" outlineLevel="0" collapsed="false">
      <c r="A43" s="817" t="n">
        <v>18</v>
      </c>
      <c r="B43" s="19" t="s">
        <v>912</v>
      </c>
      <c r="C43" s="827" t="n">
        <v>2362</v>
      </c>
      <c r="D43" s="820"/>
      <c r="E43" s="820"/>
      <c r="F43" s="820"/>
      <c r="G43" s="820"/>
      <c r="H43" s="819"/>
    </row>
    <row r="44" customFormat="false" ht="10" hidden="false" customHeight="false" outlineLevel="0" collapsed="false">
      <c r="A44" s="817" t="n">
        <v>19</v>
      </c>
      <c r="B44" s="19" t="s">
        <v>913</v>
      </c>
      <c r="C44" s="827" t="n">
        <v>2377.99</v>
      </c>
      <c r="D44" s="820"/>
      <c r="E44" s="820"/>
      <c r="F44" s="820"/>
      <c r="G44" s="820"/>
      <c r="H44" s="819"/>
    </row>
    <row r="45" customFormat="false" ht="10" hidden="false" customHeight="false" outlineLevel="0" collapsed="false">
      <c r="A45" s="817" t="n">
        <v>20</v>
      </c>
      <c r="B45" s="19" t="s">
        <v>914</v>
      </c>
      <c r="C45" s="820" t="n">
        <v>-15.9899999999998</v>
      </c>
      <c r="D45" s="820"/>
      <c r="E45" s="821"/>
      <c r="F45" s="820"/>
      <c r="G45" s="821"/>
      <c r="H45" s="819"/>
    </row>
    <row r="46" customFormat="false" ht="10" hidden="false" customHeight="false" outlineLevel="0" collapsed="false">
      <c r="A46" s="817"/>
      <c r="B46" s="19"/>
      <c r="C46" s="820"/>
      <c r="D46" s="820"/>
      <c r="E46" s="821"/>
      <c r="F46" s="820"/>
      <c r="G46" s="821"/>
      <c r="H46" s="819"/>
    </row>
    <row r="47" customFormat="false" ht="11" hidden="false" customHeight="false" outlineLevel="0" collapsed="false">
      <c r="A47" s="817" t="n">
        <v>21</v>
      </c>
      <c r="B47" s="824" t="s">
        <v>915</v>
      </c>
      <c r="C47" s="825"/>
      <c r="D47" s="825"/>
      <c r="E47" s="831"/>
      <c r="F47" s="825"/>
      <c r="G47" s="832" t="n">
        <v>2267.421</v>
      </c>
      <c r="H47" s="819"/>
    </row>
    <row r="48" customFormat="false" ht="10" hidden="false" customHeight="false" outlineLevel="0" collapsed="false">
      <c r="A48" s="817"/>
      <c r="B48" s="19"/>
      <c r="C48" s="820"/>
      <c r="D48" s="820"/>
      <c r="E48" s="821"/>
      <c r="F48" s="820"/>
      <c r="G48" s="820"/>
      <c r="H48" s="833"/>
    </row>
    <row r="49" customFormat="false" ht="10" hidden="false" customHeight="false" outlineLevel="0" collapsed="false">
      <c r="A49" s="817"/>
      <c r="B49" s="19"/>
      <c r="C49" s="820"/>
      <c r="D49" s="820"/>
      <c r="E49" s="821"/>
      <c r="F49" s="820"/>
      <c r="G49" s="19"/>
      <c r="H49" s="819"/>
    </row>
    <row r="50" customFormat="false" ht="10" hidden="false" customHeight="false" outlineLevel="0" collapsed="false">
      <c r="A50" s="817" t="n">
        <v>22</v>
      </c>
      <c r="B50" s="19" t="s">
        <v>915</v>
      </c>
      <c r="C50" s="820"/>
      <c r="D50" s="820"/>
      <c r="E50" s="820"/>
      <c r="F50" s="820"/>
      <c r="G50" s="827" t="n">
        <v>2267.421</v>
      </c>
      <c r="H50" s="819"/>
    </row>
    <row r="51" customFormat="false" ht="10" hidden="false" customHeight="false" outlineLevel="0" collapsed="false">
      <c r="A51" s="817"/>
      <c r="B51" s="19"/>
      <c r="C51" s="820"/>
      <c r="D51" s="820"/>
      <c r="E51" s="821"/>
      <c r="F51" s="820"/>
      <c r="G51" s="821"/>
      <c r="H51" s="819"/>
    </row>
    <row r="52" customFormat="false" ht="10" hidden="false" customHeight="false" outlineLevel="0" collapsed="false">
      <c r="A52" s="817" t="n">
        <v>23</v>
      </c>
      <c r="B52" s="19" t="s">
        <v>916</v>
      </c>
      <c r="C52" s="820"/>
      <c r="D52" s="820"/>
      <c r="E52" s="820"/>
      <c r="F52" s="820"/>
      <c r="G52" s="827" t="n">
        <v>2435</v>
      </c>
      <c r="H52" s="819"/>
    </row>
    <row r="53" customFormat="false" ht="10" hidden="false" customHeight="false" outlineLevel="0" collapsed="false">
      <c r="A53" s="817"/>
      <c r="B53" s="19"/>
      <c r="C53" s="820"/>
      <c r="D53" s="820"/>
      <c r="E53" s="821"/>
      <c r="F53" s="820"/>
      <c r="G53" s="821"/>
      <c r="H53" s="819"/>
    </row>
    <row r="54" customFormat="false" ht="10" hidden="false" customHeight="false" outlineLevel="0" collapsed="false">
      <c r="A54" s="817" t="n">
        <v>24</v>
      </c>
      <c r="B54" s="19" t="s">
        <v>917</v>
      </c>
      <c r="C54" s="820"/>
      <c r="D54" s="820"/>
      <c r="E54" s="821"/>
      <c r="F54" s="820"/>
      <c r="G54" s="827" t="n">
        <v>-2435</v>
      </c>
      <c r="H54" s="819"/>
    </row>
    <row r="55" customFormat="false" ht="10" hidden="false" customHeight="false" outlineLevel="0" collapsed="false">
      <c r="A55" s="817"/>
      <c r="B55" s="19"/>
      <c r="C55" s="820"/>
      <c r="D55" s="820"/>
      <c r="E55" s="820"/>
      <c r="F55" s="820"/>
      <c r="G55" s="821"/>
      <c r="H55" s="819"/>
    </row>
    <row r="56" customFormat="false" ht="10" hidden="false" customHeight="false" outlineLevel="0" collapsed="false">
      <c r="A56" s="817" t="n">
        <v>25</v>
      </c>
      <c r="B56" s="19" t="s">
        <v>918</v>
      </c>
      <c r="C56" s="820"/>
      <c r="D56" s="820"/>
      <c r="E56" s="821"/>
      <c r="F56" s="820"/>
      <c r="G56" s="827" t="n">
        <v>0</v>
      </c>
      <c r="H56" s="819"/>
    </row>
    <row r="57" customFormat="false" ht="11" hidden="false" customHeight="false" outlineLevel="0" collapsed="false">
      <c r="A57" s="817"/>
      <c r="B57" s="824"/>
      <c r="C57" s="824"/>
      <c r="D57" s="824"/>
      <c r="E57" s="834"/>
      <c r="F57" s="824"/>
      <c r="G57" s="824"/>
      <c r="H57" s="819"/>
    </row>
    <row r="58" customFormat="false" ht="11" hidden="false" customHeight="false" outlineLevel="0" collapsed="false">
      <c r="A58" s="835"/>
      <c r="B58" s="824"/>
      <c r="C58" s="824"/>
      <c r="D58" s="824"/>
      <c r="E58" s="824"/>
      <c r="F58" s="824"/>
      <c r="G58" s="824"/>
      <c r="H58" s="836"/>
    </row>
    <row r="59" customFormat="false" ht="12" hidden="false" customHeight="false" outlineLevel="0" collapsed="false"/>
  </sheetData>
  <mergeCells count="2">
    <mergeCell ref="B2:G2"/>
    <mergeCell ref="B3:G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1.xml><?xml version="1.0" encoding="utf-8"?>
<worksheet xmlns="http://schemas.openxmlformats.org/spreadsheetml/2006/main" xmlns:r="http://schemas.openxmlformats.org/officeDocument/2006/relationships">
  <sheetPr filterMode="false">
    <pageSetUpPr fitToPage="false"/>
  </sheetPr>
  <dimension ref="A1:M37"/>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2.3265306122449"/>
    <col collapsed="false" hidden="false" max="2" min="2" style="0" width="9.50510204081633"/>
    <col collapsed="false" hidden="false" max="6" min="3" style="0" width="8.8265306122449"/>
    <col collapsed="false" hidden="false" max="7" min="7" style="0" width="10.8367346938776"/>
    <col collapsed="false" hidden="false" max="1025" min="8" style="0" width="8.8265306122449"/>
  </cols>
  <sheetData>
    <row r="1" customFormat="false" ht="12" hidden="false" customHeight="false" outlineLevel="0" collapsed="false">
      <c r="A1" s="5" t="s">
        <v>62</v>
      </c>
      <c r="B1" s="1"/>
      <c r="C1" s="1"/>
      <c r="D1" s="1"/>
      <c r="E1" s="1"/>
      <c r="F1" s="1"/>
      <c r="G1" s="1"/>
      <c r="H1" s="1"/>
      <c r="I1" s="1"/>
      <c r="J1" s="1"/>
      <c r="K1" s="1"/>
      <c r="L1" s="1"/>
      <c r="M1" s="1"/>
    </row>
    <row r="2" customFormat="false" ht="13" hidden="false" customHeight="false" outlineLevel="0" collapsed="false">
      <c r="A2" s="62"/>
      <c r="B2" s="62"/>
      <c r="C2" s="62"/>
      <c r="D2" s="62"/>
      <c r="E2" s="62"/>
      <c r="F2" s="62"/>
      <c r="G2" s="62"/>
      <c r="H2" s="62"/>
      <c r="I2" s="62"/>
      <c r="J2" s="62"/>
      <c r="K2" s="837"/>
      <c r="L2" s="62"/>
      <c r="M2" s="62" t="s">
        <v>153</v>
      </c>
    </row>
    <row r="3" customFormat="false" ht="28" hidden="false" customHeight="false" outlineLevel="0" collapsed="false">
      <c r="A3" s="661"/>
      <c r="B3" s="661" t="s">
        <v>106</v>
      </c>
      <c r="C3" s="661" t="s">
        <v>819</v>
      </c>
      <c r="D3" s="661" t="s">
        <v>149</v>
      </c>
      <c r="E3" s="661" t="s">
        <v>890</v>
      </c>
      <c r="F3" s="661" t="s">
        <v>771</v>
      </c>
      <c r="G3" s="661" t="s">
        <v>781</v>
      </c>
      <c r="H3" s="661" t="s">
        <v>116</v>
      </c>
      <c r="I3" s="661" t="s">
        <v>115</v>
      </c>
      <c r="J3" s="661" t="s">
        <v>117</v>
      </c>
      <c r="K3" s="661" t="s">
        <v>919</v>
      </c>
      <c r="L3" s="62"/>
      <c r="M3" s="658" t="s">
        <v>529</v>
      </c>
    </row>
    <row r="4" customFormat="false" ht="12" hidden="false" customHeight="false" outlineLevel="0" collapsed="false">
      <c r="A4" s="838" t="s">
        <v>237</v>
      </c>
      <c r="B4" s="663" t="n">
        <v>523776</v>
      </c>
      <c r="C4" s="664" t="n">
        <v>148933</v>
      </c>
      <c r="D4" s="664" t="n">
        <v>80849</v>
      </c>
      <c r="E4" s="664" t="n">
        <v>458876</v>
      </c>
      <c r="F4" s="664" t="n">
        <v>188525</v>
      </c>
      <c r="G4" s="664" t="n">
        <v>94415</v>
      </c>
      <c r="H4" s="664" t="n">
        <v>175153</v>
      </c>
      <c r="I4" s="664" t="n">
        <v>156699</v>
      </c>
      <c r="J4" s="664" t="n">
        <v>14059</v>
      </c>
      <c r="K4" s="793" t="n">
        <v>1841285</v>
      </c>
      <c r="L4" s="839"/>
      <c r="M4" s="840" t="n">
        <v>618716</v>
      </c>
    </row>
    <row r="5" customFormat="false" ht="12" hidden="false" customHeight="false" outlineLevel="0" collapsed="false">
      <c r="A5" s="221" t="s">
        <v>221</v>
      </c>
      <c r="B5" s="667" t="n">
        <v>7574</v>
      </c>
      <c r="C5" s="668" t="n">
        <v>3854</v>
      </c>
      <c r="D5" s="668" t="n">
        <v>500</v>
      </c>
      <c r="E5" s="668" t="n">
        <v>21531</v>
      </c>
      <c r="F5" s="668" t="n">
        <v>2215</v>
      </c>
      <c r="G5" s="668" t="n">
        <v>51</v>
      </c>
      <c r="H5" s="668" t="n">
        <v>4991</v>
      </c>
      <c r="I5" s="668" t="n">
        <v>4224</v>
      </c>
      <c r="J5" s="668" t="n">
        <v>0</v>
      </c>
      <c r="K5" s="690" t="n">
        <v>44940</v>
      </c>
      <c r="L5" s="690"/>
      <c r="M5" s="669" t="n">
        <v>37331</v>
      </c>
    </row>
    <row r="6" customFormat="false" ht="12" hidden="false" customHeight="false" outlineLevel="0" collapsed="false">
      <c r="A6" s="221" t="s">
        <v>223</v>
      </c>
      <c r="B6" s="667" t="n">
        <v>56125</v>
      </c>
      <c r="C6" s="668" t="n">
        <v>3066</v>
      </c>
      <c r="D6" s="668" t="n">
        <v>2259</v>
      </c>
      <c r="E6" s="668" t="n">
        <v>31787</v>
      </c>
      <c r="F6" s="668" t="n">
        <v>4707</v>
      </c>
      <c r="G6" s="668" t="n">
        <v>1369</v>
      </c>
      <c r="H6" s="668" t="n">
        <v>16448</v>
      </c>
      <c r="I6" s="668" t="n">
        <v>0</v>
      </c>
      <c r="J6" s="668" t="n">
        <v>11</v>
      </c>
      <c r="K6" s="690" t="n">
        <v>115772</v>
      </c>
      <c r="L6" s="690"/>
      <c r="M6" s="669" t="n">
        <v>20393</v>
      </c>
    </row>
    <row r="7" customFormat="false" ht="12" hidden="false" customHeight="false" outlineLevel="0" collapsed="false">
      <c r="A7" s="221" t="s">
        <v>229</v>
      </c>
      <c r="B7" s="667" t="n">
        <v>2195</v>
      </c>
      <c r="C7" s="668" t="n">
        <v>1308</v>
      </c>
      <c r="D7" s="668" t="n">
        <v>591</v>
      </c>
      <c r="E7" s="668" t="n">
        <v>9854</v>
      </c>
      <c r="F7" s="668" t="n">
        <v>3895</v>
      </c>
      <c r="G7" s="668" t="n">
        <v>568</v>
      </c>
      <c r="H7" s="668" t="n">
        <v>2688</v>
      </c>
      <c r="I7" s="668" t="n">
        <v>370</v>
      </c>
      <c r="J7" s="668" t="n">
        <v>110</v>
      </c>
      <c r="K7" s="690" t="n">
        <v>21579</v>
      </c>
      <c r="L7" s="690"/>
      <c r="M7" s="669" t="n">
        <v>11715</v>
      </c>
    </row>
    <row r="8" customFormat="false" ht="12" hidden="false" customHeight="false" outlineLevel="0" collapsed="false">
      <c r="A8" s="221" t="s">
        <v>250</v>
      </c>
      <c r="B8" s="667" t="n">
        <v>8086</v>
      </c>
      <c r="C8" s="668" t="n">
        <v>1163</v>
      </c>
      <c r="D8" s="668" t="n">
        <v>421</v>
      </c>
      <c r="E8" s="668" t="n">
        <v>12032</v>
      </c>
      <c r="F8" s="668" t="n">
        <v>1384</v>
      </c>
      <c r="G8" s="668" t="n">
        <v>3104</v>
      </c>
      <c r="H8" s="668" t="n">
        <v>6872</v>
      </c>
      <c r="I8" s="668" t="n">
        <v>1321</v>
      </c>
      <c r="J8" s="668" t="n">
        <v>900</v>
      </c>
      <c r="K8" s="690" t="n">
        <v>35283</v>
      </c>
      <c r="L8" s="690"/>
      <c r="M8" s="669" t="n">
        <v>0</v>
      </c>
    </row>
    <row r="9" customFormat="false" ht="12" hidden="false" customHeight="false" outlineLevel="0" collapsed="false">
      <c r="A9" s="221" t="s">
        <v>233</v>
      </c>
      <c r="B9" s="667" t="n">
        <v>7662</v>
      </c>
      <c r="C9" s="668" t="n">
        <v>596</v>
      </c>
      <c r="D9" s="668" t="n">
        <v>62</v>
      </c>
      <c r="E9" s="668" t="n">
        <v>2378</v>
      </c>
      <c r="F9" s="668" t="n">
        <v>411</v>
      </c>
      <c r="G9" s="668" t="n">
        <v>3562</v>
      </c>
      <c r="H9" s="668" t="n">
        <v>1672</v>
      </c>
      <c r="I9" s="668" t="n">
        <v>611</v>
      </c>
      <c r="J9" s="668" t="n">
        <v>0</v>
      </c>
      <c r="K9" s="690" t="n">
        <v>16954</v>
      </c>
      <c r="L9" s="690"/>
      <c r="M9" s="669" t="n">
        <v>8749</v>
      </c>
    </row>
    <row r="10" customFormat="false" ht="12" hidden="false" customHeight="false" outlineLevel="0" collapsed="false">
      <c r="A10" s="221" t="s">
        <v>245</v>
      </c>
      <c r="B10" s="667" t="n">
        <v>11562</v>
      </c>
      <c r="C10" s="668" t="n">
        <v>3833</v>
      </c>
      <c r="D10" s="668" t="n">
        <v>374</v>
      </c>
      <c r="E10" s="668" t="n">
        <v>11175</v>
      </c>
      <c r="F10" s="668" t="n">
        <v>7030</v>
      </c>
      <c r="G10" s="668" t="n">
        <v>5504</v>
      </c>
      <c r="H10" s="668" t="n">
        <v>5888</v>
      </c>
      <c r="I10" s="668" t="n">
        <v>3028</v>
      </c>
      <c r="J10" s="668" t="n">
        <v>0</v>
      </c>
      <c r="K10" s="690" t="n">
        <v>48394</v>
      </c>
      <c r="L10" s="690"/>
      <c r="M10" s="669" t="n">
        <v>0</v>
      </c>
    </row>
    <row r="11" customFormat="false" ht="12" hidden="false" customHeight="false" outlineLevel="0" collapsed="false">
      <c r="A11" s="221" t="s">
        <v>241</v>
      </c>
      <c r="B11" s="667" t="n">
        <v>13388</v>
      </c>
      <c r="C11" s="668" t="n">
        <v>7652</v>
      </c>
      <c r="D11" s="668" t="n">
        <v>1423</v>
      </c>
      <c r="E11" s="668" t="n">
        <v>19264</v>
      </c>
      <c r="F11" s="668" t="n">
        <v>6026</v>
      </c>
      <c r="G11" s="668" t="n">
        <v>11390</v>
      </c>
      <c r="H11" s="668" t="n">
        <v>8865</v>
      </c>
      <c r="I11" s="668" t="n">
        <v>771</v>
      </c>
      <c r="J11" s="668" t="n">
        <v>0</v>
      </c>
      <c r="K11" s="690" t="n">
        <v>68779</v>
      </c>
      <c r="L11" s="690"/>
      <c r="M11" s="669" t="n">
        <v>20283</v>
      </c>
    </row>
    <row r="12" customFormat="false" ht="12" hidden="false" customHeight="false" outlineLevel="0" collapsed="false">
      <c r="A12" s="221" t="s">
        <v>239</v>
      </c>
      <c r="B12" s="667" t="n">
        <v>8922</v>
      </c>
      <c r="C12" s="668" t="n">
        <v>1353</v>
      </c>
      <c r="D12" s="668" t="n">
        <v>1729</v>
      </c>
      <c r="E12" s="668" t="n">
        <v>6317</v>
      </c>
      <c r="F12" s="668" t="n">
        <v>2806</v>
      </c>
      <c r="G12" s="668" t="n">
        <v>4748</v>
      </c>
      <c r="H12" s="668" t="n">
        <v>1476</v>
      </c>
      <c r="I12" s="668" t="n">
        <v>579</v>
      </c>
      <c r="J12" s="668" t="n">
        <v>0</v>
      </c>
      <c r="K12" s="690" t="n">
        <v>27930</v>
      </c>
      <c r="L12" s="690"/>
      <c r="M12" s="669" t="n">
        <v>14354</v>
      </c>
    </row>
    <row r="13" customFormat="false" ht="12" hidden="false" customHeight="false" outlineLevel="0" collapsed="false">
      <c r="A13" s="221" t="s">
        <v>236</v>
      </c>
      <c r="B13" s="667" t="n">
        <v>3043</v>
      </c>
      <c r="C13" s="668" t="n">
        <v>1149</v>
      </c>
      <c r="D13" s="668" t="n">
        <v>582</v>
      </c>
      <c r="E13" s="668" t="n">
        <v>6232</v>
      </c>
      <c r="F13" s="668" t="n">
        <v>2253</v>
      </c>
      <c r="G13" s="668" t="n">
        <v>271</v>
      </c>
      <c r="H13" s="668" t="n">
        <v>1529</v>
      </c>
      <c r="I13" s="668" t="n">
        <v>385</v>
      </c>
      <c r="J13" s="668" t="n">
        <v>0</v>
      </c>
      <c r="K13" s="690" t="n">
        <v>15444</v>
      </c>
      <c r="L13" s="690"/>
      <c r="M13" s="669" t="n">
        <v>10776</v>
      </c>
    </row>
    <row r="14" customFormat="false" ht="12" hidden="false" customHeight="false" outlineLevel="0" collapsed="false">
      <c r="A14" s="221" t="s">
        <v>230</v>
      </c>
      <c r="B14" s="667" t="n">
        <v>3688</v>
      </c>
      <c r="C14" s="668" t="n">
        <v>2945</v>
      </c>
      <c r="D14" s="668" t="n">
        <v>9956</v>
      </c>
      <c r="E14" s="668" t="n">
        <v>6393</v>
      </c>
      <c r="F14" s="668" t="n">
        <v>289</v>
      </c>
      <c r="G14" s="668" t="n">
        <v>20</v>
      </c>
      <c r="H14" s="668" t="n">
        <v>1022</v>
      </c>
      <c r="I14" s="668" t="n">
        <v>948</v>
      </c>
      <c r="J14" s="668" t="n">
        <v>0</v>
      </c>
      <c r="K14" s="690" t="n">
        <v>25261</v>
      </c>
      <c r="L14" s="690"/>
      <c r="M14" s="669" t="n">
        <v>20805</v>
      </c>
    </row>
    <row r="15" customFormat="false" ht="12" hidden="false" customHeight="false" outlineLevel="0" collapsed="false">
      <c r="A15" s="221" t="s">
        <v>242</v>
      </c>
      <c r="B15" s="667" t="n">
        <v>8683</v>
      </c>
      <c r="C15" s="668" t="n">
        <v>3329</v>
      </c>
      <c r="D15" s="668" t="n">
        <v>520</v>
      </c>
      <c r="E15" s="668" t="n">
        <v>1767</v>
      </c>
      <c r="F15" s="668" t="n">
        <v>132</v>
      </c>
      <c r="G15" s="668" t="n">
        <v>2081</v>
      </c>
      <c r="H15" s="668" t="n">
        <v>1779</v>
      </c>
      <c r="I15" s="668" t="n">
        <v>0</v>
      </c>
      <c r="J15" s="668" t="n">
        <v>0</v>
      </c>
      <c r="K15" s="690" t="n">
        <v>18291</v>
      </c>
      <c r="L15" s="690"/>
      <c r="M15" s="669" t="n">
        <v>2849</v>
      </c>
    </row>
    <row r="16" customFormat="false" ht="12" hidden="false" customHeight="false" outlineLevel="0" collapsed="false">
      <c r="A16" s="221" t="s">
        <v>222</v>
      </c>
      <c r="B16" s="667" t="n">
        <v>20108</v>
      </c>
      <c r="C16" s="668" t="n">
        <v>6059</v>
      </c>
      <c r="D16" s="668" t="n">
        <v>8630</v>
      </c>
      <c r="E16" s="668" t="n">
        <v>79743</v>
      </c>
      <c r="F16" s="668" t="n">
        <v>16710</v>
      </c>
      <c r="G16" s="668" t="n">
        <v>2397</v>
      </c>
      <c r="H16" s="668" t="n">
        <v>14008</v>
      </c>
      <c r="I16" s="668" t="n">
        <v>61735</v>
      </c>
      <c r="J16" s="668" t="n">
        <v>0</v>
      </c>
      <c r="K16" s="690" t="n">
        <v>209390</v>
      </c>
      <c r="L16" s="690"/>
      <c r="M16" s="669" t="n">
        <v>39206</v>
      </c>
    </row>
    <row r="17" customFormat="false" ht="12" hidden="false" customHeight="false" outlineLevel="0" collapsed="false">
      <c r="A17" s="221" t="s">
        <v>253</v>
      </c>
      <c r="B17" s="667" t="n">
        <v>2615</v>
      </c>
      <c r="C17" s="668" t="n">
        <v>3549</v>
      </c>
      <c r="D17" s="668" t="n">
        <v>2344</v>
      </c>
      <c r="E17" s="668" t="n">
        <v>4018</v>
      </c>
      <c r="F17" s="668" t="n">
        <v>1795</v>
      </c>
      <c r="G17" s="668" t="n">
        <v>3631</v>
      </c>
      <c r="H17" s="668" t="n">
        <v>1326</v>
      </c>
      <c r="I17" s="668" t="n">
        <v>2938</v>
      </c>
      <c r="J17" s="668" t="n">
        <v>0</v>
      </c>
      <c r="K17" s="690" t="n">
        <v>22216</v>
      </c>
      <c r="L17" s="690"/>
      <c r="M17" s="669" t="n">
        <v>0</v>
      </c>
    </row>
    <row r="18" customFormat="false" ht="12" hidden="false" customHeight="false" outlineLevel="0" collapsed="false">
      <c r="A18" s="221" t="s">
        <v>231</v>
      </c>
      <c r="B18" s="667" t="n">
        <v>4657</v>
      </c>
      <c r="C18" s="668" t="n">
        <v>15872</v>
      </c>
      <c r="D18" s="668" t="n">
        <v>730</v>
      </c>
      <c r="E18" s="668" t="n">
        <v>6643</v>
      </c>
      <c r="F18" s="668" t="n">
        <v>419</v>
      </c>
      <c r="G18" s="668" t="n">
        <v>278</v>
      </c>
      <c r="H18" s="668" t="n">
        <v>4991</v>
      </c>
      <c r="I18" s="668" t="n">
        <v>329</v>
      </c>
      <c r="J18" s="668" t="n">
        <v>0</v>
      </c>
      <c r="K18" s="690" t="n">
        <v>33919</v>
      </c>
      <c r="L18" s="690"/>
      <c r="M18" s="669" t="n">
        <v>48733</v>
      </c>
    </row>
    <row r="19" customFormat="false" ht="12" hidden="false" customHeight="false" outlineLevel="0" collapsed="false">
      <c r="A19" s="221" t="s">
        <v>227</v>
      </c>
      <c r="B19" s="667" t="n">
        <v>22579</v>
      </c>
      <c r="C19" s="668" t="n">
        <v>11328</v>
      </c>
      <c r="D19" s="668" t="n">
        <v>1063</v>
      </c>
      <c r="E19" s="668" t="n">
        <v>21557</v>
      </c>
      <c r="F19" s="668" t="n">
        <v>18929</v>
      </c>
      <c r="G19" s="668" t="n">
        <v>853</v>
      </c>
      <c r="H19" s="668" t="n">
        <v>30942</v>
      </c>
      <c r="I19" s="668" t="n">
        <v>1137</v>
      </c>
      <c r="J19" s="668" t="n">
        <v>152</v>
      </c>
      <c r="K19" s="690" t="n">
        <v>108540</v>
      </c>
      <c r="L19" s="690"/>
      <c r="M19" s="669" t="n">
        <v>47085</v>
      </c>
    </row>
    <row r="20" customFormat="false" ht="12" hidden="false" customHeight="false" outlineLevel="0" collapsed="false">
      <c r="A20" s="221" t="s">
        <v>247</v>
      </c>
      <c r="B20" s="667" t="n">
        <v>61248</v>
      </c>
      <c r="C20" s="668" t="n">
        <v>40892</v>
      </c>
      <c r="D20" s="668" t="n">
        <v>25943</v>
      </c>
      <c r="E20" s="668" t="n">
        <v>43219</v>
      </c>
      <c r="F20" s="668" t="n">
        <v>52257</v>
      </c>
      <c r="G20" s="668" t="n">
        <v>23983</v>
      </c>
      <c r="H20" s="668" t="n">
        <v>5459</v>
      </c>
      <c r="I20" s="668" t="n">
        <v>59558</v>
      </c>
      <c r="J20" s="668" t="n">
        <v>0</v>
      </c>
      <c r="K20" s="690" t="n">
        <v>312559</v>
      </c>
      <c r="L20" s="690"/>
      <c r="M20" s="669" t="n">
        <v>0</v>
      </c>
    </row>
    <row r="21" customFormat="false" ht="12" hidden="false" customHeight="false" outlineLevel="0" collapsed="false">
      <c r="A21" s="221" t="s">
        <v>246</v>
      </c>
      <c r="B21" s="667" t="n">
        <v>45285</v>
      </c>
      <c r="C21" s="668" t="n">
        <v>7737</v>
      </c>
      <c r="D21" s="668" t="n">
        <v>5018</v>
      </c>
      <c r="E21" s="668" t="n">
        <v>23216</v>
      </c>
      <c r="F21" s="668" t="n">
        <v>11906</v>
      </c>
      <c r="G21" s="668" t="n">
        <v>1889</v>
      </c>
      <c r="H21" s="668" t="n">
        <v>0</v>
      </c>
      <c r="I21" s="668" t="n">
        <v>8431</v>
      </c>
      <c r="J21" s="668" t="n">
        <v>778</v>
      </c>
      <c r="K21" s="690" t="n">
        <v>104260</v>
      </c>
      <c r="L21" s="690"/>
      <c r="M21" s="669" t="n">
        <v>42190</v>
      </c>
    </row>
    <row r="22" customFormat="false" ht="12" hidden="false" customHeight="false" outlineLevel="0" collapsed="false">
      <c r="A22" s="221" t="s">
        <v>248</v>
      </c>
      <c r="B22" s="667" t="n">
        <v>21598</v>
      </c>
      <c r="C22" s="668" t="n">
        <v>2083</v>
      </c>
      <c r="D22" s="668" t="n">
        <v>34</v>
      </c>
      <c r="E22" s="668" t="n">
        <v>4153</v>
      </c>
      <c r="F22" s="668" t="n">
        <v>457</v>
      </c>
      <c r="G22" s="668" t="n">
        <v>322</v>
      </c>
      <c r="H22" s="668" t="n">
        <v>3448</v>
      </c>
      <c r="I22" s="668" t="n">
        <v>306</v>
      </c>
      <c r="J22" s="668" t="n">
        <v>0</v>
      </c>
      <c r="K22" s="690" t="n">
        <v>32401</v>
      </c>
      <c r="L22" s="690"/>
      <c r="M22" s="669" t="n">
        <v>0</v>
      </c>
    </row>
    <row r="23" customFormat="false" ht="12" hidden="false" customHeight="false" outlineLevel="0" collapsed="false">
      <c r="A23" s="221" t="s">
        <v>228</v>
      </c>
      <c r="B23" s="667" t="n">
        <v>8308</v>
      </c>
      <c r="C23" s="668" t="n">
        <v>170</v>
      </c>
      <c r="D23" s="668" t="n">
        <v>1150</v>
      </c>
      <c r="E23" s="668" t="n">
        <v>3434</v>
      </c>
      <c r="F23" s="668" t="n">
        <v>1052</v>
      </c>
      <c r="G23" s="668" t="n">
        <v>279</v>
      </c>
      <c r="H23" s="668" t="n">
        <v>3135</v>
      </c>
      <c r="I23" s="668" t="n">
        <v>197</v>
      </c>
      <c r="J23" s="668" t="n">
        <v>0</v>
      </c>
      <c r="K23" s="690" t="n">
        <v>17725</v>
      </c>
      <c r="L23" s="690"/>
      <c r="M23" s="669" t="n">
        <v>16104</v>
      </c>
    </row>
    <row r="24" customFormat="false" ht="12" hidden="false" customHeight="false" outlineLevel="0" collapsed="false">
      <c r="A24" s="221" t="s">
        <v>225</v>
      </c>
      <c r="B24" s="667" t="n">
        <v>3617</v>
      </c>
      <c r="C24" s="668" t="n">
        <v>527</v>
      </c>
      <c r="D24" s="668" t="n">
        <v>0</v>
      </c>
      <c r="E24" s="668" t="n">
        <v>8393</v>
      </c>
      <c r="F24" s="668" t="n">
        <v>31439</v>
      </c>
      <c r="G24" s="668" t="n">
        <v>1189</v>
      </c>
      <c r="H24" s="668" t="n">
        <v>1448</v>
      </c>
      <c r="I24" s="668" t="n">
        <v>578</v>
      </c>
      <c r="J24" s="668" t="n">
        <v>222</v>
      </c>
      <c r="K24" s="690" t="n">
        <v>47413</v>
      </c>
      <c r="L24" s="690"/>
      <c r="M24" s="669" t="n">
        <v>13010</v>
      </c>
    </row>
    <row r="25" customFormat="false" ht="12" hidden="false" customHeight="false" outlineLevel="0" collapsed="false">
      <c r="A25" s="221" t="s">
        <v>244</v>
      </c>
      <c r="B25" s="667" t="n">
        <v>12285</v>
      </c>
      <c r="C25" s="668" t="n">
        <v>1669</v>
      </c>
      <c r="D25" s="668" t="n">
        <v>3297</v>
      </c>
      <c r="E25" s="668" t="n">
        <v>4606</v>
      </c>
      <c r="F25" s="668" t="n">
        <v>2169</v>
      </c>
      <c r="G25" s="668" t="n">
        <v>2179</v>
      </c>
      <c r="H25" s="668" t="n">
        <v>8190</v>
      </c>
      <c r="I25" s="668" t="n">
        <v>723</v>
      </c>
      <c r="J25" s="668" t="n">
        <v>0</v>
      </c>
      <c r="K25" s="690" t="n">
        <v>35118</v>
      </c>
      <c r="L25" s="690"/>
      <c r="M25" s="669" t="n">
        <v>28201</v>
      </c>
    </row>
    <row r="26" customFormat="false" ht="12" hidden="false" customHeight="false" outlineLevel="0" collapsed="false">
      <c r="A26" s="221" t="s">
        <v>238</v>
      </c>
      <c r="B26" s="667" t="n">
        <v>9180</v>
      </c>
      <c r="C26" s="668" t="n">
        <v>4476</v>
      </c>
      <c r="D26" s="668" t="n">
        <v>4342</v>
      </c>
      <c r="E26" s="668" t="n">
        <v>13086</v>
      </c>
      <c r="F26" s="668" t="n">
        <v>1474</v>
      </c>
      <c r="G26" s="668" t="n">
        <v>5541</v>
      </c>
      <c r="H26" s="668" t="n">
        <v>7522</v>
      </c>
      <c r="I26" s="668" t="n">
        <v>0</v>
      </c>
      <c r="J26" s="668" t="n">
        <v>0</v>
      </c>
      <c r="K26" s="690" t="n">
        <v>45621</v>
      </c>
      <c r="L26" s="690"/>
      <c r="M26" s="669" t="n">
        <v>46468</v>
      </c>
    </row>
    <row r="27" customFormat="false" ht="12" hidden="false" customHeight="false" outlineLevel="0" collapsed="false">
      <c r="A27" s="221" t="s">
        <v>252</v>
      </c>
      <c r="B27" s="667" t="n">
        <v>8324</v>
      </c>
      <c r="C27" s="668" t="n">
        <v>1925</v>
      </c>
      <c r="D27" s="668" t="n">
        <v>906</v>
      </c>
      <c r="E27" s="668" t="n">
        <v>1421</v>
      </c>
      <c r="F27" s="668" t="n">
        <v>471</v>
      </c>
      <c r="G27" s="668" t="n">
        <v>247</v>
      </c>
      <c r="H27" s="668" t="n">
        <v>982</v>
      </c>
      <c r="I27" s="668" t="n">
        <v>928</v>
      </c>
      <c r="J27" s="668" t="n">
        <v>9791</v>
      </c>
      <c r="K27" s="690" t="n">
        <v>24995</v>
      </c>
      <c r="L27" s="690"/>
      <c r="M27" s="669" t="n">
        <v>3786</v>
      </c>
    </row>
    <row r="28" customFormat="false" ht="12" hidden="false" customHeight="false" outlineLevel="0" collapsed="false">
      <c r="A28" s="221" t="s">
        <v>226</v>
      </c>
      <c r="B28" s="667" t="n">
        <v>11400</v>
      </c>
      <c r="C28" s="668" t="n">
        <v>1604</v>
      </c>
      <c r="D28" s="668" t="n">
        <v>1477</v>
      </c>
      <c r="E28" s="668" t="n">
        <v>16945</v>
      </c>
      <c r="F28" s="668" t="n">
        <v>3717</v>
      </c>
      <c r="G28" s="668" t="n">
        <v>2471</v>
      </c>
      <c r="H28" s="668" t="n">
        <v>3341</v>
      </c>
      <c r="I28" s="668" t="n">
        <v>1717</v>
      </c>
      <c r="J28" s="668" t="n">
        <v>0</v>
      </c>
      <c r="K28" s="690" t="n">
        <v>42672</v>
      </c>
      <c r="L28" s="690"/>
      <c r="M28" s="669" t="n">
        <v>16492</v>
      </c>
    </row>
    <row r="29" customFormat="false" ht="12" hidden="false" customHeight="false" outlineLevel="0" collapsed="false">
      <c r="A29" s="221" t="s">
        <v>232</v>
      </c>
      <c r="B29" s="667" t="n">
        <v>17029</v>
      </c>
      <c r="C29" s="668" t="n">
        <v>5589</v>
      </c>
      <c r="D29" s="668" t="n">
        <v>2675</v>
      </c>
      <c r="E29" s="668" t="n">
        <v>6797</v>
      </c>
      <c r="F29" s="668" t="n">
        <v>1920</v>
      </c>
      <c r="G29" s="668" t="n">
        <v>2185</v>
      </c>
      <c r="H29" s="668" t="n">
        <v>4843</v>
      </c>
      <c r="I29" s="668" t="n">
        <v>868</v>
      </c>
      <c r="J29" s="668" t="n">
        <v>0</v>
      </c>
      <c r="K29" s="690" t="n">
        <v>41906</v>
      </c>
      <c r="L29" s="690"/>
      <c r="M29" s="669" t="n">
        <v>30732</v>
      </c>
    </row>
    <row r="30" customFormat="false" ht="12" hidden="false" customHeight="false" outlineLevel="0" collapsed="false">
      <c r="A30" s="221" t="s">
        <v>235</v>
      </c>
      <c r="B30" s="667" t="n">
        <v>9727</v>
      </c>
      <c r="C30" s="668" t="n">
        <v>1652</v>
      </c>
      <c r="D30" s="668" t="n">
        <v>493</v>
      </c>
      <c r="E30" s="668" t="n">
        <v>9114</v>
      </c>
      <c r="F30" s="668" t="n">
        <v>4086</v>
      </c>
      <c r="G30" s="668" t="n">
        <v>1231</v>
      </c>
      <c r="H30" s="668" t="n">
        <v>2816</v>
      </c>
      <c r="I30" s="668" t="n">
        <v>407</v>
      </c>
      <c r="J30" s="668" t="n">
        <v>0</v>
      </c>
      <c r="K30" s="690" t="n">
        <v>29526</v>
      </c>
      <c r="L30" s="690"/>
      <c r="M30" s="669" t="n">
        <v>0</v>
      </c>
    </row>
    <row r="31" customFormat="false" ht="12" hidden="false" customHeight="false" outlineLevel="0" collapsed="false">
      <c r="A31" s="221" t="s">
        <v>251</v>
      </c>
      <c r="B31" s="667" t="n">
        <v>3832</v>
      </c>
      <c r="C31" s="668" t="n">
        <v>53</v>
      </c>
      <c r="D31" s="668" t="n">
        <v>1160</v>
      </c>
      <c r="E31" s="668" t="n">
        <v>1010</v>
      </c>
      <c r="F31" s="668" t="n">
        <v>450</v>
      </c>
      <c r="G31" s="668" t="n">
        <v>908</v>
      </c>
      <c r="H31" s="668" t="n">
        <v>883</v>
      </c>
      <c r="I31" s="668" t="n">
        <v>385</v>
      </c>
      <c r="J31" s="668" t="n">
        <v>2095</v>
      </c>
      <c r="K31" s="690" t="n">
        <v>10776</v>
      </c>
      <c r="L31" s="690"/>
      <c r="M31" s="669" t="n">
        <v>2615</v>
      </c>
    </row>
    <row r="32" customFormat="false" ht="12" hidden="false" customHeight="false" outlineLevel="0" collapsed="false">
      <c r="A32" s="221" t="s">
        <v>234</v>
      </c>
      <c r="B32" s="667" t="n">
        <v>8206</v>
      </c>
      <c r="C32" s="668" t="n">
        <v>57</v>
      </c>
      <c r="D32" s="668" t="n">
        <v>463</v>
      </c>
      <c r="E32" s="668" t="n">
        <v>1137</v>
      </c>
      <c r="F32" s="668" t="n">
        <v>967</v>
      </c>
      <c r="G32" s="668" t="n">
        <v>26</v>
      </c>
      <c r="H32" s="668" t="n">
        <v>6269</v>
      </c>
      <c r="I32" s="668" t="n">
        <v>599</v>
      </c>
      <c r="J32" s="668" t="n">
        <v>0</v>
      </c>
      <c r="K32" s="690" t="n">
        <v>17724</v>
      </c>
      <c r="L32" s="690"/>
      <c r="M32" s="669" t="n">
        <v>12549</v>
      </c>
    </row>
    <row r="33" customFormat="false" ht="12" hidden="false" customHeight="false" outlineLevel="0" collapsed="false">
      <c r="A33" s="221" t="s">
        <v>243</v>
      </c>
      <c r="B33" s="667" t="n">
        <v>101574</v>
      </c>
      <c r="C33" s="668" t="n">
        <v>4236</v>
      </c>
      <c r="D33" s="668" t="n">
        <v>418</v>
      </c>
      <c r="E33" s="668" t="n">
        <v>13194</v>
      </c>
      <c r="F33" s="668" t="n">
        <v>299</v>
      </c>
      <c r="G33" s="668" t="n">
        <v>3213</v>
      </c>
      <c r="H33" s="668" t="n">
        <v>643</v>
      </c>
      <c r="I33" s="668" t="n">
        <v>1325</v>
      </c>
      <c r="J33" s="668" t="n">
        <v>0</v>
      </c>
      <c r="K33" s="690" t="n">
        <v>124902</v>
      </c>
      <c r="L33" s="690"/>
      <c r="M33" s="669" t="n">
        <v>41759</v>
      </c>
    </row>
    <row r="34" customFormat="false" ht="12" hidden="false" customHeight="false" outlineLevel="0" collapsed="false">
      <c r="A34" s="221" t="s">
        <v>240</v>
      </c>
      <c r="B34" s="667" t="n">
        <v>2243</v>
      </c>
      <c r="C34" s="668" t="n">
        <v>1406</v>
      </c>
      <c r="D34" s="668" t="n">
        <v>210</v>
      </c>
      <c r="E34" s="668" t="n">
        <v>6601</v>
      </c>
      <c r="F34" s="668" t="n">
        <v>945</v>
      </c>
      <c r="G34" s="668" t="n">
        <v>6395</v>
      </c>
      <c r="H34" s="668" t="n">
        <v>6707</v>
      </c>
      <c r="I34" s="668" t="n">
        <v>1168</v>
      </c>
      <c r="J34" s="668" t="n">
        <v>0</v>
      </c>
      <c r="K34" s="690" t="n">
        <v>25675</v>
      </c>
      <c r="L34" s="690"/>
      <c r="M34" s="669" t="n">
        <v>18938</v>
      </c>
    </row>
    <row r="35" customFormat="false" ht="12" hidden="false" customHeight="false" outlineLevel="0" collapsed="false">
      <c r="A35" s="221" t="s">
        <v>249</v>
      </c>
      <c r="B35" s="667" t="n">
        <v>10873</v>
      </c>
      <c r="C35" s="668" t="n">
        <v>1387</v>
      </c>
      <c r="D35" s="668" t="n">
        <v>1722</v>
      </c>
      <c r="E35" s="668" t="n">
        <v>4379</v>
      </c>
      <c r="F35" s="668" t="n">
        <v>3641</v>
      </c>
      <c r="G35" s="668" t="n">
        <v>1258</v>
      </c>
      <c r="H35" s="668" t="n">
        <v>5466</v>
      </c>
      <c r="I35" s="668" t="n">
        <v>401</v>
      </c>
      <c r="J35" s="668" t="n">
        <v>0</v>
      </c>
      <c r="K35" s="690" t="n">
        <v>29127</v>
      </c>
      <c r="L35" s="690"/>
      <c r="M35" s="669" t="n">
        <v>31766</v>
      </c>
    </row>
    <row r="36" customFormat="false" ht="13" hidden="false" customHeight="false" outlineLevel="0" collapsed="false">
      <c r="A36" s="240" t="s">
        <v>224</v>
      </c>
      <c r="B36" s="667" t="n">
        <v>8160</v>
      </c>
      <c r="C36" s="668" t="n">
        <v>6414</v>
      </c>
      <c r="D36" s="668" t="n">
        <v>357</v>
      </c>
      <c r="E36" s="668" t="n">
        <v>10131</v>
      </c>
      <c r="F36" s="668" t="n">
        <v>2274</v>
      </c>
      <c r="G36" s="668" t="n">
        <v>1272</v>
      </c>
      <c r="H36" s="668" t="n">
        <v>9253</v>
      </c>
      <c r="I36" s="668" t="n">
        <v>732</v>
      </c>
      <c r="J36" s="668" t="n">
        <v>0</v>
      </c>
      <c r="K36" s="690" t="n">
        <v>38593</v>
      </c>
      <c r="L36" s="690"/>
      <c r="M36" s="680" t="n">
        <v>31827</v>
      </c>
    </row>
    <row r="37" customFormat="false" ht="13" hidden="false" customHeight="false" outlineLevel="0" collapsed="false">
      <c r="A37" s="660"/>
      <c r="B37" s="659"/>
      <c r="C37" s="660"/>
      <c r="D37" s="660"/>
      <c r="E37" s="660"/>
      <c r="F37" s="660"/>
      <c r="G37" s="660"/>
      <c r="H37" s="660"/>
      <c r="I37" s="660"/>
      <c r="J37" s="660"/>
      <c r="K37" s="661"/>
      <c r="L37" s="62"/>
      <c r="M37" s="65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2.xml><?xml version="1.0" encoding="utf-8"?>
<worksheet xmlns="http://schemas.openxmlformats.org/spreadsheetml/2006/main" xmlns:r="http://schemas.openxmlformats.org/officeDocument/2006/relationships">
  <sheetPr filterMode="false">
    <pageSetUpPr fitToPage="false"/>
  </sheetPr>
  <dimension ref="A1:M24"/>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25.5051020408163"/>
    <col collapsed="false" hidden="false" max="1025" min="2" style="0" width="8.8265306122449"/>
  </cols>
  <sheetData>
    <row r="1" customFormat="false" ht="12" hidden="false" customHeight="false" outlineLevel="0" collapsed="false">
      <c r="A1" s="5" t="s">
        <v>62</v>
      </c>
      <c r="B1" s="1"/>
      <c r="C1" s="1"/>
      <c r="D1" s="1"/>
      <c r="E1" s="1"/>
      <c r="F1" s="1"/>
      <c r="G1" s="1"/>
      <c r="H1" s="1"/>
      <c r="I1" s="1"/>
      <c r="J1" s="1"/>
      <c r="K1" s="1"/>
      <c r="L1" s="1"/>
      <c r="M1" s="1"/>
    </row>
    <row r="2" customFormat="false" ht="13" hidden="false" customHeight="false" outlineLevel="0" collapsed="false">
      <c r="A2" s="62"/>
      <c r="B2" s="62"/>
      <c r="C2" s="62"/>
      <c r="D2" s="62"/>
      <c r="E2" s="62"/>
      <c r="F2" s="62"/>
      <c r="G2" s="62"/>
      <c r="H2" s="62"/>
      <c r="I2" s="62"/>
      <c r="J2" s="62"/>
      <c r="K2" s="837"/>
      <c r="L2" s="62"/>
      <c r="M2" s="62" t="s">
        <v>153</v>
      </c>
    </row>
    <row r="3" customFormat="false" ht="28" hidden="false" customHeight="false" outlineLevel="0" collapsed="false">
      <c r="A3" s="661"/>
      <c r="B3" s="661" t="s">
        <v>106</v>
      </c>
      <c r="C3" s="661" t="s">
        <v>819</v>
      </c>
      <c r="D3" s="661" t="s">
        <v>149</v>
      </c>
      <c r="E3" s="661" t="s">
        <v>890</v>
      </c>
      <c r="F3" s="661" t="s">
        <v>771</v>
      </c>
      <c r="G3" s="661" t="s">
        <v>853</v>
      </c>
      <c r="H3" s="661" t="s">
        <v>116</v>
      </c>
      <c r="I3" s="661" t="s">
        <v>115</v>
      </c>
      <c r="J3" s="661" t="s">
        <v>117</v>
      </c>
      <c r="K3" s="661" t="s">
        <v>919</v>
      </c>
      <c r="L3" s="62"/>
      <c r="M3" s="658" t="s">
        <v>529</v>
      </c>
    </row>
    <row r="4" customFormat="false" ht="12" hidden="false" customHeight="false" outlineLevel="0" collapsed="false">
      <c r="A4" s="464" t="s">
        <v>237</v>
      </c>
      <c r="B4" s="663" t="n">
        <v>523776</v>
      </c>
      <c r="C4" s="664" t="n">
        <v>148933</v>
      </c>
      <c r="D4" s="664" t="n">
        <v>80849</v>
      </c>
      <c r="E4" s="664" t="n">
        <v>458876</v>
      </c>
      <c r="F4" s="664" t="n">
        <v>188525</v>
      </c>
      <c r="G4" s="664" t="n">
        <v>94415</v>
      </c>
      <c r="H4" s="664" t="n">
        <v>175153</v>
      </c>
      <c r="I4" s="664" t="n">
        <v>156699</v>
      </c>
      <c r="J4" s="664" t="n">
        <v>14059</v>
      </c>
      <c r="K4" s="793" t="n">
        <v>1841285</v>
      </c>
      <c r="L4" s="841"/>
      <c r="M4" s="665" t="n">
        <v>618716</v>
      </c>
    </row>
    <row r="5" customFormat="false" ht="12" hidden="false" customHeight="false" outlineLevel="0" collapsed="false">
      <c r="A5" s="411" t="s">
        <v>920</v>
      </c>
      <c r="B5" s="667" t="n">
        <v>0</v>
      </c>
      <c r="C5" s="668" t="n">
        <v>0</v>
      </c>
      <c r="D5" s="668" t="n">
        <v>0</v>
      </c>
      <c r="E5" s="668" t="n">
        <v>0</v>
      </c>
      <c r="F5" s="668" t="n">
        <v>0</v>
      </c>
      <c r="G5" s="668" t="n">
        <v>0</v>
      </c>
      <c r="H5" s="668" t="n">
        <v>21</v>
      </c>
      <c r="I5" s="668" t="n">
        <v>0</v>
      </c>
      <c r="J5" s="668" t="n">
        <v>0</v>
      </c>
      <c r="K5" s="690" t="n">
        <v>21</v>
      </c>
      <c r="L5" s="690"/>
      <c r="M5" s="669" t="n">
        <v>0</v>
      </c>
    </row>
    <row r="6" customFormat="false" ht="12" hidden="false" customHeight="false" outlineLevel="0" collapsed="false">
      <c r="A6" s="411" t="s">
        <v>921</v>
      </c>
      <c r="B6" s="667" t="n">
        <v>0</v>
      </c>
      <c r="C6" s="668" t="n">
        <v>0</v>
      </c>
      <c r="D6" s="668" t="n">
        <v>0</v>
      </c>
      <c r="E6" s="668" t="n">
        <v>0</v>
      </c>
      <c r="F6" s="668" t="n">
        <v>0</v>
      </c>
      <c r="G6" s="668" t="n">
        <v>0</v>
      </c>
      <c r="H6" s="668" t="n">
        <v>48</v>
      </c>
      <c r="I6" s="668" t="n">
        <v>0</v>
      </c>
      <c r="J6" s="668" t="n">
        <v>0</v>
      </c>
      <c r="K6" s="690" t="n">
        <v>48</v>
      </c>
      <c r="L6" s="690"/>
      <c r="M6" s="669" t="n">
        <v>0</v>
      </c>
    </row>
    <row r="7" customFormat="false" ht="12" hidden="false" customHeight="false" outlineLevel="0" collapsed="false">
      <c r="A7" s="411" t="s">
        <v>922</v>
      </c>
      <c r="B7" s="667" t="n">
        <v>0</v>
      </c>
      <c r="C7" s="668" t="n">
        <v>0</v>
      </c>
      <c r="D7" s="668" t="n">
        <v>0</v>
      </c>
      <c r="E7" s="668" t="n">
        <v>0</v>
      </c>
      <c r="F7" s="668" t="n">
        <v>0</v>
      </c>
      <c r="G7" s="668" t="n">
        <v>0</v>
      </c>
      <c r="H7" s="668" t="n">
        <v>9</v>
      </c>
      <c r="I7" s="668" t="n">
        <v>0</v>
      </c>
      <c r="J7" s="668" t="n">
        <v>0</v>
      </c>
      <c r="K7" s="690" t="n">
        <v>9</v>
      </c>
      <c r="L7" s="690"/>
      <c r="M7" s="669" t="n">
        <v>0</v>
      </c>
    </row>
    <row r="8" customFormat="false" ht="12" hidden="false" customHeight="false" outlineLevel="0" collapsed="false">
      <c r="A8" s="411" t="s">
        <v>923</v>
      </c>
      <c r="B8" s="667" t="n">
        <v>0</v>
      </c>
      <c r="C8" s="668" t="n">
        <v>0</v>
      </c>
      <c r="D8" s="668" t="n">
        <v>0</v>
      </c>
      <c r="E8" s="668" t="n">
        <v>0</v>
      </c>
      <c r="F8" s="668" t="n">
        <v>0</v>
      </c>
      <c r="G8" s="668" t="n">
        <v>0</v>
      </c>
      <c r="H8" s="668" t="n">
        <v>0</v>
      </c>
      <c r="I8" s="668" t="n">
        <v>0</v>
      </c>
      <c r="J8" s="668" t="n">
        <v>0</v>
      </c>
      <c r="K8" s="690" t="n">
        <v>0</v>
      </c>
      <c r="L8" s="690"/>
      <c r="M8" s="669" t="n">
        <v>0</v>
      </c>
    </row>
    <row r="9" customFormat="false" ht="12" hidden="false" customHeight="false" outlineLevel="0" collapsed="false">
      <c r="A9" s="411" t="s">
        <v>924</v>
      </c>
      <c r="B9" s="667" t="n">
        <v>0</v>
      </c>
      <c r="C9" s="668" t="n">
        <v>0</v>
      </c>
      <c r="D9" s="668" t="n">
        <v>0</v>
      </c>
      <c r="E9" s="668" t="n">
        <v>0</v>
      </c>
      <c r="F9" s="668" t="n">
        <v>0</v>
      </c>
      <c r="G9" s="668" t="n">
        <v>0</v>
      </c>
      <c r="H9" s="668" t="n">
        <v>0</v>
      </c>
      <c r="I9" s="668" t="n">
        <v>0</v>
      </c>
      <c r="J9" s="668" t="n">
        <v>0</v>
      </c>
      <c r="K9" s="690" t="n">
        <v>0</v>
      </c>
      <c r="L9" s="690"/>
      <c r="M9" s="669" t="n">
        <v>0</v>
      </c>
    </row>
    <row r="10" customFormat="false" ht="12" hidden="false" customHeight="false" outlineLevel="0" collapsed="false">
      <c r="A10" s="411" t="s">
        <v>925</v>
      </c>
      <c r="B10" s="667" t="n">
        <v>0</v>
      </c>
      <c r="C10" s="668" t="n">
        <v>0</v>
      </c>
      <c r="D10" s="668" t="n">
        <v>0</v>
      </c>
      <c r="E10" s="668" t="n">
        <v>0</v>
      </c>
      <c r="F10" s="668" t="n">
        <v>0</v>
      </c>
      <c r="G10" s="668" t="n">
        <v>0</v>
      </c>
      <c r="H10" s="668" t="n">
        <v>0</v>
      </c>
      <c r="I10" s="668" t="n">
        <v>0</v>
      </c>
      <c r="J10" s="668" t="n">
        <v>0</v>
      </c>
      <c r="K10" s="690" t="n">
        <v>0</v>
      </c>
      <c r="L10" s="690"/>
      <c r="M10" s="669" t="n">
        <v>0</v>
      </c>
    </row>
    <row r="11" customFormat="false" ht="12" hidden="false" customHeight="false" outlineLevel="0" collapsed="false">
      <c r="A11" s="411" t="s">
        <v>926</v>
      </c>
      <c r="B11" s="667" t="n">
        <v>0</v>
      </c>
      <c r="C11" s="668" t="n">
        <v>0</v>
      </c>
      <c r="D11" s="668" t="n">
        <v>0</v>
      </c>
      <c r="E11" s="668" t="n">
        <v>0</v>
      </c>
      <c r="F11" s="668" t="n">
        <v>0</v>
      </c>
      <c r="G11" s="668" t="n">
        <v>0</v>
      </c>
      <c r="H11" s="668" t="n">
        <v>98</v>
      </c>
      <c r="I11" s="668" t="n">
        <v>0</v>
      </c>
      <c r="J11" s="668" t="n">
        <v>0</v>
      </c>
      <c r="K11" s="690" t="n">
        <v>98</v>
      </c>
      <c r="L11" s="690"/>
      <c r="M11" s="669" t="n">
        <v>0</v>
      </c>
    </row>
    <row r="12" customFormat="false" ht="12" hidden="false" customHeight="false" outlineLevel="0" collapsed="false">
      <c r="A12" s="411" t="s">
        <v>927</v>
      </c>
      <c r="B12" s="667" t="n">
        <v>0</v>
      </c>
      <c r="C12" s="668" t="n">
        <v>0</v>
      </c>
      <c r="D12" s="668" t="n">
        <v>0</v>
      </c>
      <c r="E12" s="668" t="n">
        <v>0</v>
      </c>
      <c r="F12" s="668" t="n">
        <v>0</v>
      </c>
      <c r="G12" s="668" t="n">
        <v>0</v>
      </c>
      <c r="H12" s="668" t="n">
        <v>0</v>
      </c>
      <c r="I12" s="668" t="n">
        <v>0</v>
      </c>
      <c r="J12" s="668" t="n">
        <v>0</v>
      </c>
      <c r="K12" s="690" t="n">
        <v>0</v>
      </c>
      <c r="L12" s="690"/>
      <c r="M12" s="669" t="n">
        <v>0</v>
      </c>
    </row>
    <row r="13" customFormat="false" ht="12" hidden="false" customHeight="false" outlineLevel="0" collapsed="false">
      <c r="A13" s="411" t="s">
        <v>928</v>
      </c>
      <c r="B13" s="667" t="n">
        <v>0</v>
      </c>
      <c r="C13" s="668" t="n">
        <v>0</v>
      </c>
      <c r="D13" s="668" t="n">
        <v>0</v>
      </c>
      <c r="E13" s="668" t="n">
        <v>0</v>
      </c>
      <c r="F13" s="668" t="n">
        <v>0</v>
      </c>
      <c r="G13" s="668" t="n">
        <v>0</v>
      </c>
      <c r="H13" s="668" t="n">
        <v>52</v>
      </c>
      <c r="I13" s="668" t="n">
        <v>0</v>
      </c>
      <c r="J13" s="668" t="n">
        <v>0</v>
      </c>
      <c r="K13" s="690" t="n">
        <v>52</v>
      </c>
      <c r="L13" s="690"/>
      <c r="M13" s="669" t="n">
        <v>0</v>
      </c>
    </row>
    <row r="14" customFormat="false" ht="12" hidden="false" customHeight="false" outlineLevel="0" collapsed="false">
      <c r="A14" s="411" t="s">
        <v>929</v>
      </c>
      <c r="B14" s="667" t="n">
        <v>0</v>
      </c>
      <c r="C14" s="668" t="n">
        <v>0</v>
      </c>
      <c r="D14" s="668" t="n">
        <v>0</v>
      </c>
      <c r="E14" s="668" t="n">
        <v>0</v>
      </c>
      <c r="F14" s="668" t="n">
        <v>0</v>
      </c>
      <c r="G14" s="668" t="n">
        <v>0</v>
      </c>
      <c r="H14" s="668" t="n">
        <v>23</v>
      </c>
      <c r="I14" s="668" t="n">
        <v>0</v>
      </c>
      <c r="J14" s="668" t="n">
        <v>0</v>
      </c>
      <c r="K14" s="690" t="n">
        <v>23</v>
      </c>
      <c r="L14" s="690"/>
      <c r="M14" s="669" t="n">
        <v>0</v>
      </c>
    </row>
    <row r="15" customFormat="false" ht="12" hidden="false" customHeight="false" outlineLevel="0" collapsed="false">
      <c r="A15" s="411" t="s">
        <v>665</v>
      </c>
      <c r="B15" s="667" t="n">
        <v>0</v>
      </c>
      <c r="C15" s="668" t="n">
        <v>0</v>
      </c>
      <c r="D15" s="668" t="n">
        <v>0</v>
      </c>
      <c r="E15" s="668" t="n">
        <v>4171</v>
      </c>
      <c r="F15" s="668" t="n">
        <v>0</v>
      </c>
      <c r="G15" s="668" t="n">
        <v>0</v>
      </c>
      <c r="H15" s="668" t="n">
        <v>0</v>
      </c>
      <c r="I15" s="668" t="n">
        <v>0</v>
      </c>
      <c r="J15" s="668" t="n">
        <v>0</v>
      </c>
      <c r="K15" s="690" t="n">
        <v>4171</v>
      </c>
      <c r="L15" s="690"/>
      <c r="M15" s="669" t="n">
        <v>0</v>
      </c>
    </row>
    <row r="16" customFormat="false" ht="12" hidden="false" customHeight="false" outlineLevel="0" collapsed="false">
      <c r="A16" s="411" t="s">
        <v>666</v>
      </c>
      <c r="B16" s="667" t="n">
        <v>0</v>
      </c>
      <c r="C16" s="668" t="n">
        <v>0</v>
      </c>
      <c r="D16" s="668" t="n">
        <v>0</v>
      </c>
      <c r="E16" s="668" t="n">
        <v>356</v>
      </c>
      <c r="F16" s="668" t="n">
        <v>0</v>
      </c>
      <c r="G16" s="668" t="n">
        <v>0</v>
      </c>
      <c r="H16" s="668" t="n">
        <v>0</v>
      </c>
      <c r="I16" s="668" t="n">
        <v>0</v>
      </c>
      <c r="J16" s="668" t="n">
        <v>0</v>
      </c>
      <c r="K16" s="690" t="n">
        <v>356</v>
      </c>
      <c r="L16" s="690"/>
      <c r="M16" s="669" t="n">
        <v>0</v>
      </c>
    </row>
    <row r="17" customFormat="false" ht="12" hidden="false" customHeight="false" outlineLevel="0" collapsed="false">
      <c r="A17" s="411" t="s">
        <v>667</v>
      </c>
      <c r="B17" s="667" t="n">
        <v>0</v>
      </c>
      <c r="C17" s="668" t="n">
        <v>0</v>
      </c>
      <c r="D17" s="668" t="n">
        <v>0</v>
      </c>
      <c r="E17" s="668" t="n">
        <v>0</v>
      </c>
      <c r="F17" s="668" t="n">
        <v>0</v>
      </c>
      <c r="G17" s="668" t="n">
        <v>0</v>
      </c>
      <c r="H17" s="668" t="n">
        <v>0</v>
      </c>
      <c r="I17" s="668" t="n">
        <v>0</v>
      </c>
      <c r="J17" s="668" t="n">
        <v>0</v>
      </c>
      <c r="K17" s="690" t="n">
        <v>0</v>
      </c>
      <c r="L17" s="690"/>
      <c r="M17" s="669" t="n">
        <v>0</v>
      </c>
    </row>
    <row r="18" customFormat="false" ht="12" hidden="false" customHeight="false" outlineLevel="0" collapsed="false">
      <c r="A18" s="411" t="s">
        <v>668</v>
      </c>
      <c r="B18" s="667" t="n">
        <v>0</v>
      </c>
      <c r="C18" s="668" t="n">
        <v>0</v>
      </c>
      <c r="D18" s="668" t="n">
        <v>0</v>
      </c>
      <c r="E18" s="668" t="n">
        <v>2483</v>
      </c>
      <c r="F18" s="668" t="n">
        <v>0</v>
      </c>
      <c r="G18" s="668" t="n">
        <v>0</v>
      </c>
      <c r="H18" s="668" t="n">
        <v>0</v>
      </c>
      <c r="I18" s="668" t="n">
        <v>0</v>
      </c>
      <c r="J18" s="668" t="n">
        <v>0</v>
      </c>
      <c r="K18" s="690" t="n">
        <v>2483</v>
      </c>
      <c r="L18" s="690"/>
      <c r="M18" s="669" t="n">
        <v>0</v>
      </c>
    </row>
    <row r="19" customFormat="false" ht="12" hidden="false" customHeight="false" outlineLevel="0" collapsed="false">
      <c r="A19" s="411" t="s">
        <v>669</v>
      </c>
      <c r="B19" s="667" t="n">
        <v>0</v>
      </c>
      <c r="C19" s="668" t="n">
        <v>0</v>
      </c>
      <c r="D19" s="668" t="n">
        <v>0</v>
      </c>
      <c r="E19" s="668" t="n">
        <v>1716</v>
      </c>
      <c r="F19" s="668" t="n">
        <v>0</v>
      </c>
      <c r="G19" s="668" t="n">
        <v>0</v>
      </c>
      <c r="H19" s="668" t="n">
        <v>0</v>
      </c>
      <c r="I19" s="668" t="n">
        <v>0</v>
      </c>
      <c r="J19" s="668" t="n">
        <v>0</v>
      </c>
      <c r="K19" s="690" t="n">
        <v>1716</v>
      </c>
      <c r="L19" s="690"/>
      <c r="M19" s="669" t="n">
        <v>0</v>
      </c>
    </row>
    <row r="20" customFormat="false" ht="12" hidden="false" customHeight="false" outlineLevel="0" collapsed="false">
      <c r="A20" s="411" t="s">
        <v>670</v>
      </c>
      <c r="B20" s="667" t="n">
        <v>0</v>
      </c>
      <c r="C20" s="668" t="n">
        <v>0</v>
      </c>
      <c r="D20" s="668" t="n">
        <v>0</v>
      </c>
      <c r="E20" s="668" t="n">
        <v>250</v>
      </c>
      <c r="F20" s="668" t="n">
        <v>0</v>
      </c>
      <c r="G20" s="668" t="n">
        <v>0</v>
      </c>
      <c r="H20" s="668" t="n">
        <v>0</v>
      </c>
      <c r="I20" s="668" t="n">
        <v>0</v>
      </c>
      <c r="J20" s="668" t="n">
        <v>0</v>
      </c>
      <c r="K20" s="690" t="n">
        <v>250</v>
      </c>
      <c r="L20" s="690"/>
      <c r="M20" s="669" t="n">
        <v>0</v>
      </c>
    </row>
    <row r="21" customFormat="false" ht="12" hidden="false" customHeight="false" outlineLevel="0" collapsed="false">
      <c r="A21" s="411" t="s">
        <v>671</v>
      </c>
      <c r="B21" s="667" t="n">
        <v>0</v>
      </c>
      <c r="C21" s="668" t="n">
        <v>0</v>
      </c>
      <c r="D21" s="668" t="n">
        <v>0</v>
      </c>
      <c r="E21" s="668" t="n">
        <v>38373</v>
      </c>
      <c r="F21" s="668" t="n">
        <v>0</v>
      </c>
      <c r="G21" s="668" t="n">
        <v>0</v>
      </c>
      <c r="H21" s="668" t="n">
        <v>0</v>
      </c>
      <c r="I21" s="668" t="n">
        <v>0</v>
      </c>
      <c r="J21" s="668" t="n">
        <v>0</v>
      </c>
      <c r="K21" s="690" t="n">
        <v>38373</v>
      </c>
      <c r="L21" s="690"/>
      <c r="M21" s="669" t="n">
        <v>0</v>
      </c>
    </row>
    <row r="22" customFormat="false" ht="12" hidden="false" customHeight="false" outlineLevel="0" collapsed="false">
      <c r="A22" s="411" t="s">
        <v>672</v>
      </c>
      <c r="B22" s="667" t="n">
        <v>0</v>
      </c>
      <c r="C22" s="668" t="n">
        <v>0</v>
      </c>
      <c r="D22" s="668" t="n">
        <v>0</v>
      </c>
      <c r="E22" s="668" t="n">
        <v>0</v>
      </c>
      <c r="F22" s="668" t="n">
        <v>0</v>
      </c>
      <c r="G22" s="668" t="n">
        <v>0</v>
      </c>
      <c r="H22" s="668" t="n">
        <v>0</v>
      </c>
      <c r="I22" s="668" t="n">
        <v>0</v>
      </c>
      <c r="J22" s="668" t="n">
        <v>0</v>
      </c>
      <c r="K22" s="690" t="n">
        <v>0</v>
      </c>
      <c r="L22" s="690"/>
      <c r="M22" s="669" t="n">
        <v>0</v>
      </c>
    </row>
    <row r="23" customFormat="false" ht="13" hidden="false" customHeight="false" outlineLevel="0" collapsed="false">
      <c r="A23" s="413" t="s">
        <v>673</v>
      </c>
      <c r="B23" s="678" t="n">
        <v>0</v>
      </c>
      <c r="C23" s="679" t="n">
        <v>0</v>
      </c>
      <c r="D23" s="679" t="n">
        <v>0</v>
      </c>
      <c r="E23" s="679" t="n">
        <v>0</v>
      </c>
      <c r="F23" s="679" t="n">
        <v>0</v>
      </c>
      <c r="G23" s="679" t="n">
        <v>0</v>
      </c>
      <c r="H23" s="679" t="n">
        <v>0</v>
      </c>
      <c r="I23" s="679" t="n">
        <v>0</v>
      </c>
      <c r="J23" s="679" t="n">
        <v>0</v>
      </c>
      <c r="K23" s="798" t="n">
        <v>0</v>
      </c>
      <c r="L23" s="690"/>
      <c r="M23" s="680" t="n">
        <v>0</v>
      </c>
    </row>
    <row r="24" customFormat="false" ht="13" hidden="false" customHeight="false" outlineLevel="0" collapsed="false">
      <c r="A24" s="660"/>
      <c r="B24" s="659"/>
      <c r="C24" s="660"/>
      <c r="D24" s="660"/>
      <c r="E24" s="660"/>
      <c r="F24" s="660"/>
      <c r="G24" s="660"/>
      <c r="H24" s="660"/>
      <c r="I24" s="660"/>
      <c r="J24" s="660"/>
      <c r="K24" s="661"/>
      <c r="L24" s="62"/>
      <c r="M24" s="65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3.xml><?xml version="1.0" encoding="utf-8"?>
<worksheet xmlns="http://schemas.openxmlformats.org/spreadsheetml/2006/main" xmlns:r="http://schemas.openxmlformats.org/officeDocument/2006/relationships">
  <sheetPr filterMode="false">
    <pageSetUpPr fitToPage="false"/>
  </sheetPr>
  <dimension ref="A1:I5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83163265306122"/>
    <col collapsed="false" hidden="false" max="2" min="2" style="0" width="35"/>
    <col collapsed="false" hidden="false" max="1025" min="3" style="0" width="8.8265306122449"/>
  </cols>
  <sheetData>
    <row r="1" customFormat="false" ht="12" hidden="false" customHeight="false" outlineLevel="0" collapsed="false">
      <c r="A1" s="5" t="s">
        <v>63</v>
      </c>
      <c r="B1" s="1"/>
      <c r="C1" s="1"/>
      <c r="D1" s="1"/>
      <c r="E1" s="1"/>
      <c r="F1" s="1"/>
      <c r="G1" s="1"/>
      <c r="H1" s="1"/>
      <c r="I1" s="1"/>
    </row>
    <row r="2" customFormat="false" ht="13" hidden="false" customHeight="false" outlineLevel="0" collapsed="false">
      <c r="A2" s="62"/>
      <c r="B2" s="62"/>
      <c r="C2" s="62"/>
      <c r="D2" s="62"/>
      <c r="E2" s="62"/>
      <c r="F2" s="62"/>
      <c r="G2" s="62"/>
      <c r="H2" s="62"/>
      <c r="I2" s="62" t="s">
        <v>153</v>
      </c>
    </row>
    <row r="3" customFormat="false" ht="55" hidden="false" customHeight="false" outlineLevel="0" collapsed="false">
      <c r="A3" s="659"/>
      <c r="B3" s="660"/>
      <c r="C3" s="659" t="s">
        <v>530</v>
      </c>
      <c r="D3" s="660" t="s">
        <v>930</v>
      </c>
      <c r="E3" s="660" t="s">
        <v>931</v>
      </c>
      <c r="F3" s="660" t="s">
        <v>641</v>
      </c>
      <c r="G3" s="661" t="s">
        <v>534</v>
      </c>
      <c r="H3" s="661" t="s">
        <v>535</v>
      </c>
      <c r="I3" s="661" t="s">
        <v>536</v>
      </c>
    </row>
    <row r="4" customFormat="false" ht="12" hidden="false" customHeight="false" outlineLevel="0" collapsed="false">
      <c r="A4" s="842" t="s">
        <v>106</v>
      </c>
      <c r="B4" s="842"/>
      <c r="C4" s="670" t="n">
        <v>5282</v>
      </c>
      <c r="D4" s="671" t="n">
        <v>485755</v>
      </c>
      <c r="E4" s="671" t="n">
        <v>21963</v>
      </c>
      <c r="F4" s="671" t="n">
        <v>4490</v>
      </c>
      <c r="G4" s="671" t="n">
        <v>517490</v>
      </c>
      <c r="H4" s="665" t="n">
        <v>6286</v>
      </c>
      <c r="I4" s="793" t="n">
        <v>523776</v>
      </c>
    </row>
    <row r="5" customFormat="false" ht="12" hidden="false" customHeight="false" outlineLevel="0" collapsed="false">
      <c r="A5" s="843"/>
      <c r="B5" s="788" t="s">
        <v>735</v>
      </c>
      <c r="C5" s="667" t="n">
        <v>150</v>
      </c>
      <c r="D5" s="668" t="n">
        <v>3680</v>
      </c>
      <c r="E5" s="668" t="n">
        <v>42</v>
      </c>
      <c r="F5" s="668" t="n">
        <v>1</v>
      </c>
      <c r="G5" s="668" t="n">
        <v>3873</v>
      </c>
      <c r="H5" s="669" t="n">
        <v>0</v>
      </c>
      <c r="I5" s="690" t="n">
        <v>3873</v>
      </c>
    </row>
    <row r="6" customFormat="false" ht="12" hidden="false" customHeight="false" outlineLevel="0" collapsed="false">
      <c r="A6" s="843"/>
      <c r="B6" s="788" t="s">
        <v>736</v>
      </c>
      <c r="C6" s="667" t="n">
        <v>3215</v>
      </c>
      <c r="D6" s="668" t="n">
        <v>314794</v>
      </c>
      <c r="E6" s="668" t="n">
        <v>10622</v>
      </c>
      <c r="F6" s="668" t="n">
        <v>4307</v>
      </c>
      <c r="G6" s="668" t="n">
        <v>332938</v>
      </c>
      <c r="H6" s="669" t="n">
        <v>3143</v>
      </c>
      <c r="I6" s="690" t="n">
        <v>336081</v>
      </c>
    </row>
    <row r="7" customFormat="false" ht="12" hidden="false" customHeight="false" outlineLevel="0" collapsed="false">
      <c r="A7" s="843"/>
      <c r="B7" s="788" t="s">
        <v>737</v>
      </c>
      <c r="C7" s="667" t="n">
        <v>1917</v>
      </c>
      <c r="D7" s="668" t="n">
        <v>150882</v>
      </c>
      <c r="E7" s="668" t="n">
        <v>9253</v>
      </c>
      <c r="F7" s="668" t="n">
        <v>182</v>
      </c>
      <c r="G7" s="668" t="n">
        <v>162234</v>
      </c>
      <c r="H7" s="669" t="n">
        <v>3143</v>
      </c>
      <c r="I7" s="690" t="n">
        <v>165377</v>
      </c>
    </row>
    <row r="8" customFormat="false" ht="12" hidden="false" customHeight="false" outlineLevel="0" collapsed="false">
      <c r="A8" s="843"/>
      <c r="B8" s="788" t="s">
        <v>738</v>
      </c>
      <c r="C8" s="667" t="n">
        <v>0</v>
      </c>
      <c r="D8" s="668" t="n">
        <v>6317</v>
      </c>
      <c r="E8" s="668" t="n">
        <v>1144</v>
      </c>
      <c r="F8" s="668" t="n">
        <v>0</v>
      </c>
      <c r="G8" s="668" t="n">
        <v>7461</v>
      </c>
      <c r="H8" s="669" t="n">
        <v>0</v>
      </c>
      <c r="I8" s="690" t="n">
        <v>7461</v>
      </c>
    </row>
    <row r="9" customFormat="false" ht="12" hidden="false" customHeight="false" outlineLevel="0" collapsed="false">
      <c r="A9" s="843"/>
      <c r="B9" s="788" t="s">
        <v>932</v>
      </c>
      <c r="C9" s="667" t="n">
        <v>0</v>
      </c>
      <c r="D9" s="668" t="n">
        <v>10082</v>
      </c>
      <c r="E9" s="668" t="n">
        <v>902</v>
      </c>
      <c r="F9" s="668" t="n">
        <v>0</v>
      </c>
      <c r="G9" s="668" t="n">
        <v>10984</v>
      </c>
      <c r="H9" s="669" t="n">
        <v>0</v>
      </c>
      <c r="I9" s="690" t="n">
        <v>10984</v>
      </c>
    </row>
    <row r="10" customFormat="false" ht="12" hidden="false" customHeight="false" outlineLevel="0" collapsed="false">
      <c r="A10" s="843"/>
      <c r="B10" s="788"/>
      <c r="C10" s="667"/>
      <c r="D10" s="668"/>
      <c r="E10" s="668"/>
      <c r="F10" s="668"/>
      <c r="G10" s="668"/>
      <c r="H10" s="669"/>
      <c r="I10" s="690"/>
    </row>
    <row r="11" customFormat="false" ht="12" hidden="false" customHeight="false" outlineLevel="0" collapsed="false">
      <c r="A11" s="842" t="s">
        <v>741</v>
      </c>
      <c r="B11" s="842"/>
      <c r="C11" s="670" t="n">
        <v>16427</v>
      </c>
      <c r="D11" s="671" t="n">
        <v>117642</v>
      </c>
      <c r="E11" s="671" t="n">
        <v>11948</v>
      </c>
      <c r="F11" s="671" t="n">
        <v>0</v>
      </c>
      <c r="G11" s="671" t="n">
        <v>146017</v>
      </c>
      <c r="H11" s="672" t="n">
        <v>2916</v>
      </c>
      <c r="I11" s="689" t="n">
        <v>148933</v>
      </c>
    </row>
    <row r="12" customFormat="false" ht="12" hidden="false" customHeight="false" outlineLevel="0" collapsed="false">
      <c r="A12" s="843"/>
      <c r="B12" s="788" t="s">
        <v>745</v>
      </c>
      <c r="C12" s="667" t="n">
        <v>0</v>
      </c>
      <c r="D12" s="668" t="n">
        <v>228</v>
      </c>
      <c r="E12" s="668" t="n">
        <v>0</v>
      </c>
      <c r="F12" s="668" t="n">
        <v>0</v>
      </c>
      <c r="G12" s="668" t="n">
        <v>228</v>
      </c>
      <c r="H12" s="669" t="n">
        <v>11</v>
      </c>
      <c r="I12" s="690" t="n">
        <v>239</v>
      </c>
    </row>
    <row r="13" customFormat="false" ht="12" hidden="false" customHeight="false" outlineLevel="0" collapsed="false">
      <c r="A13" s="843"/>
      <c r="B13" s="788" t="s">
        <v>933</v>
      </c>
      <c r="C13" s="667" t="n">
        <v>16427</v>
      </c>
      <c r="D13" s="668" t="n">
        <v>82404</v>
      </c>
      <c r="E13" s="668" t="n">
        <v>9672</v>
      </c>
      <c r="F13" s="668" t="n">
        <v>0</v>
      </c>
      <c r="G13" s="668" t="n">
        <v>108503</v>
      </c>
      <c r="H13" s="669" t="n">
        <v>1721</v>
      </c>
      <c r="I13" s="690" t="n">
        <v>110224</v>
      </c>
    </row>
    <row r="14" customFormat="false" ht="12" hidden="false" customHeight="false" outlineLevel="0" collapsed="false">
      <c r="A14" s="843"/>
      <c r="B14" s="788" t="s">
        <v>934</v>
      </c>
      <c r="C14" s="667" t="n">
        <v>0</v>
      </c>
      <c r="D14" s="668" t="n">
        <v>6121</v>
      </c>
      <c r="E14" s="668" t="n">
        <v>1748</v>
      </c>
      <c r="F14" s="668" t="n">
        <v>0</v>
      </c>
      <c r="G14" s="668" t="n">
        <v>7869</v>
      </c>
      <c r="H14" s="669" t="n">
        <v>0</v>
      </c>
      <c r="I14" s="690" t="n">
        <v>7869</v>
      </c>
    </row>
    <row r="15" customFormat="false" ht="12" hidden="false" customHeight="false" outlineLevel="0" collapsed="false">
      <c r="A15" s="843"/>
      <c r="B15" s="788" t="s">
        <v>935</v>
      </c>
      <c r="C15" s="667" t="n">
        <v>0</v>
      </c>
      <c r="D15" s="668" t="n">
        <v>12467</v>
      </c>
      <c r="E15" s="668" t="n">
        <v>70</v>
      </c>
      <c r="F15" s="668" t="n">
        <v>0</v>
      </c>
      <c r="G15" s="668" t="n">
        <v>12537</v>
      </c>
      <c r="H15" s="669" t="n">
        <v>0</v>
      </c>
      <c r="I15" s="690" t="n">
        <v>12537</v>
      </c>
    </row>
    <row r="16" customFormat="false" ht="12" hidden="false" customHeight="false" outlineLevel="0" collapsed="false">
      <c r="A16" s="843"/>
      <c r="B16" s="788" t="s">
        <v>936</v>
      </c>
      <c r="C16" s="667" t="n">
        <v>0</v>
      </c>
      <c r="D16" s="668" t="n">
        <v>16422</v>
      </c>
      <c r="E16" s="668" t="n">
        <v>458</v>
      </c>
      <c r="F16" s="668" t="n">
        <v>0</v>
      </c>
      <c r="G16" s="668" t="n">
        <v>16880</v>
      </c>
      <c r="H16" s="669" t="n">
        <v>1184</v>
      </c>
      <c r="I16" s="690" t="n">
        <v>18064</v>
      </c>
    </row>
    <row r="17" customFormat="false" ht="12" hidden="false" customHeight="false" outlineLevel="0" collapsed="false">
      <c r="A17" s="843"/>
      <c r="B17" s="788"/>
      <c r="C17" s="667"/>
      <c r="D17" s="668"/>
      <c r="E17" s="668"/>
      <c r="F17" s="668"/>
      <c r="G17" s="668"/>
      <c r="H17" s="669"/>
      <c r="I17" s="690"/>
    </row>
    <row r="18" customFormat="false" ht="12" hidden="false" customHeight="false" outlineLevel="0" collapsed="false">
      <c r="A18" s="842" t="s">
        <v>149</v>
      </c>
      <c r="B18" s="842"/>
      <c r="C18" s="670" t="n">
        <v>80</v>
      </c>
      <c r="D18" s="671" t="n">
        <v>73454</v>
      </c>
      <c r="E18" s="671" t="n">
        <v>5833</v>
      </c>
      <c r="F18" s="671" t="n">
        <v>679</v>
      </c>
      <c r="G18" s="671" t="n">
        <v>80046</v>
      </c>
      <c r="H18" s="672" t="n">
        <v>803</v>
      </c>
      <c r="I18" s="689" t="n">
        <v>80849</v>
      </c>
    </row>
    <row r="19" customFormat="false" ht="12" hidden="false" customHeight="false" outlineLevel="0" collapsed="false">
      <c r="A19" s="842"/>
      <c r="B19" s="788" t="s">
        <v>937</v>
      </c>
      <c r="C19" s="667" t="n">
        <v>0</v>
      </c>
      <c r="D19" s="668" t="n">
        <v>9315</v>
      </c>
      <c r="E19" s="668" t="n">
        <v>1035</v>
      </c>
      <c r="F19" s="668" t="n">
        <v>14</v>
      </c>
      <c r="G19" s="668" t="n">
        <v>10364</v>
      </c>
      <c r="H19" s="669" t="n">
        <v>0</v>
      </c>
      <c r="I19" s="690" t="n">
        <v>10364</v>
      </c>
    </row>
    <row r="20" customFormat="false" ht="12" hidden="false" customHeight="false" outlineLevel="0" collapsed="false">
      <c r="A20" s="843"/>
      <c r="B20" s="788" t="s">
        <v>938</v>
      </c>
      <c r="C20" s="667" t="n">
        <v>0</v>
      </c>
      <c r="D20" s="668" t="n">
        <v>52829</v>
      </c>
      <c r="E20" s="668" t="n">
        <v>2180</v>
      </c>
      <c r="F20" s="668" t="n">
        <v>604</v>
      </c>
      <c r="G20" s="668" t="n">
        <v>55613</v>
      </c>
      <c r="H20" s="669" t="n">
        <v>276</v>
      </c>
      <c r="I20" s="690" t="n">
        <v>55889</v>
      </c>
    </row>
    <row r="21" customFormat="false" ht="12" hidden="false" customHeight="false" outlineLevel="0" collapsed="false">
      <c r="A21" s="843"/>
      <c r="B21" s="788" t="s">
        <v>756</v>
      </c>
      <c r="C21" s="667" t="n">
        <v>0</v>
      </c>
      <c r="D21" s="668" t="n">
        <v>557</v>
      </c>
      <c r="E21" s="668" t="n">
        <v>60</v>
      </c>
      <c r="F21" s="668" t="n">
        <v>0</v>
      </c>
      <c r="G21" s="668" t="n">
        <v>617</v>
      </c>
      <c r="H21" s="669" t="n">
        <v>0</v>
      </c>
      <c r="I21" s="690" t="n">
        <v>617</v>
      </c>
    </row>
    <row r="22" customFormat="false" ht="12" hidden="false" customHeight="false" outlineLevel="0" collapsed="false">
      <c r="A22" s="843"/>
      <c r="B22" s="788" t="s">
        <v>755</v>
      </c>
      <c r="C22" s="667" t="n">
        <v>80</v>
      </c>
      <c r="D22" s="668" t="n">
        <v>4080</v>
      </c>
      <c r="E22" s="668" t="n">
        <v>88</v>
      </c>
      <c r="F22" s="668" t="n">
        <v>0</v>
      </c>
      <c r="G22" s="668" t="n">
        <v>4248</v>
      </c>
      <c r="H22" s="669" t="n">
        <v>527</v>
      </c>
      <c r="I22" s="690" t="n">
        <v>4775</v>
      </c>
    </row>
    <row r="23" customFormat="false" ht="12" hidden="false" customHeight="false" outlineLevel="0" collapsed="false">
      <c r="A23" s="843"/>
      <c r="B23" s="788" t="s">
        <v>939</v>
      </c>
      <c r="C23" s="667" t="n">
        <v>0</v>
      </c>
      <c r="D23" s="668" t="n">
        <v>6673</v>
      </c>
      <c r="E23" s="668" t="n">
        <v>2470</v>
      </c>
      <c r="F23" s="668" t="n">
        <v>61</v>
      </c>
      <c r="G23" s="668" t="n">
        <v>9204</v>
      </c>
      <c r="H23" s="669" t="n">
        <v>0</v>
      </c>
      <c r="I23" s="690" t="n">
        <v>9204</v>
      </c>
    </row>
    <row r="24" customFormat="false" ht="12" hidden="false" customHeight="false" outlineLevel="0" collapsed="false">
      <c r="A24" s="843"/>
      <c r="B24" s="788"/>
      <c r="C24" s="667"/>
      <c r="D24" s="668"/>
      <c r="E24" s="668"/>
      <c r="F24" s="668"/>
      <c r="G24" s="668"/>
      <c r="H24" s="669"/>
      <c r="I24" s="690"/>
    </row>
    <row r="25" customFormat="false" ht="12" hidden="false" customHeight="false" outlineLevel="0" collapsed="false">
      <c r="A25" s="842" t="s">
        <v>890</v>
      </c>
      <c r="B25" s="842"/>
      <c r="C25" s="670" t="n">
        <v>2527</v>
      </c>
      <c r="D25" s="671" t="n">
        <v>401233</v>
      </c>
      <c r="E25" s="671" t="n">
        <v>22346</v>
      </c>
      <c r="F25" s="671" t="n">
        <v>180</v>
      </c>
      <c r="G25" s="671" t="n">
        <v>426286</v>
      </c>
      <c r="H25" s="672" t="n">
        <v>32590</v>
      </c>
      <c r="I25" s="689" t="n">
        <v>458876</v>
      </c>
    </row>
    <row r="26" customFormat="false" ht="12" hidden="false" customHeight="false" outlineLevel="0" collapsed="false">
      <c r="A26" s="843"/>
      <c r="B26" s="788" t="s">
        <v>940</v>
      </c>
      <c r="C26" s="667" t="n">
        <v>1517</v>
      </c>
      <c r="D26" s="668" t="n">
        <v>249870</v>
      </c>
      <c r="E26" s="668" t="n">
        <v>7579</v>
      </c>
      <c r="F26" s="668" t="n">
        <v>97</v>
      </c>
      <c r="G26" s="668" t="n">
        <v>259063</v>
      </c>
      <c r="H26" s="669" t="n">
        <v>8508</v>
      </c>
      <c r="I26" s="690" t="n">
        <v>267571</v>
      </c>
    </row>
    <row r="27" customFormat="false" ht="12" hidden="false" customHeight="false" outlineLevel="0" collapsed="false">
      <c r="A27" s="843"/>
      <c r="B27" s="788" t="s">
        <v>941</v>
      </c>
      <c r="C27" s="667" t="n">
        <v>309</v>
      </c>
      <c r="D27" s="668" t="n">
        <v>41851</v>
      </c>
      <c r="E27" s="668" t="n">
        <v>1013</v>
      </c>
      <c r="F27" s="668" t="n">
        <v>0</v>
      </c>
      <c r="G27" s="668" t="n">
        <v>43173</v>
      </c>
      <c r="H27" s="669" t="n">
        <v>45</v>
      </c>
      <c r="I27" s="690" t="n">
        <v>43218</v>
      </c>
    </row>
    <row r="28" customFormat="false" ht="12" hidden="false" customHeight="false" outlineLevel="0" collapsed="false">
      <c r="A28" s="843"/>
      <c r="B28" s="788" t="s">
        <v>942</v>
      </c>
      <c r="C28" s="667" t="n">
        <v>243</v>
      </c>
      <c r="D28" s="668" t="n">
        <v>29473</v>
      </c>
      <c r="E28" s="668" t="n">
        <v>72</v>
      </c>
      <c r="F28" s="668" t="n">
        <v>0</v>
      </c>
      <c r="G28" s="668" t="n">
        <v>29788</v>
      </c>
      <c r="H28" s="669" t="n">
        <v>1415</v>
      </c>
      <c r="I28" s="690" t="n">
        <v>31203</v>
      </c>
    </row>
    <row r="29" customFormat="false" ht="12" hidden="false" customHeight="false" outlineLevel="0" collapsed="false">
      <c r="A29" s="843"/>
      <c r="B29" s="788" t="s">
        <v>943</v>
      </c>
      <c r="C29" s="667" t="n">
        <v>81</v>
      </c>
      <c r="D29" s="668" t="n">
        <v>7364</v>
      </c>
      <c r="E29" s="668" t="n">
        <v>78</v>
      </c>
      <c r="F29" s="668" t="n">
        <v>0</v>
      </c>
      <c r="G29" s="668" t="n">
        <v>7523</v>
      </c>
      <c r="H29" s="669" t="n">
        <v>0</v>
      </c>
      <c r="I29" s="690" t="n">
        <v>7523</v>
      </c>
    </row>
    <row r="30" customFormat="false" ht="12" hidden="false" customHeight="false" outlineLevel="0" collapsed="false">
      <c r="A30" s="843"/>
      <c r="B30" s="788" t="s">
        <v>944</v>
      </c>
      <c r="C30" s="667" t="n">
        <v>5</v>
      </c>
      <c r="D30" s="668" t="n">
        <v>3769</v>
      </c>
      <c r="E30" s="668" t="n">
        <v>7</v>
      </c>
      <c r="F30" s="668" t="n">
        <v>0</v>
      </c>
      <c r="G30" s="668" t="n">
        <v>3781</v>
      </c>
      <c r="H30" s="669" t="n">
        <v>0</v>
      </c>
      <c r="I30" s="690" t="n">
        <v>3781</v>
      </c>
    </row>
    <row r="31" customFormat="false" ht="12" hidden="false" customHeight="false" outlineLevel="0" collapsed="false">
      <c r="A31" s="843"/>
      <c r="B31" s="788" t="s">
        <v>945</v>
      </c>
      <c r="C31" s="667" t="n">
        <v>372</v>
      </c>
      <c r="D31" s="668" t="n">
        <v>68906</v>
      </c>
      <c r="E31" s="668" t="n">
        <v>13597</v>
      </c>
      <c r="F31" s="668" t="n">
        <v>83</v>
      </c>
      <c r="G31" s="668" t="n">
        <v>82958</v>
      </c>
      <c r="H31" s="669" t="n">
        <v>22622</v>
      </c>
      <c r="I31" s="690" t="n">
        <v>105580</v>
      </c>
    </row>
    <row r="32" customFormat="false" ht="12" hidden="false" customHeight="false" outlineLevel="0" collapsed="false">
      <c r="A32" s="843"/>
      <c r="B32" s="788"/>
      <c r="C32" s="667"/>
      <c r="D32" s="668"/>
      <c r="E32" s="668"/>
      <c r="F32" s="668"/>
      <c r="G32" s="668"/>
      <c r="H32" s="669"/>
      <c r="I32" s="690"/>
    </row>
    <row r="33" customFormat="false" ht="12" hidden="false" customHeight="false" outlineLevel="0" collapsed="false">
      <c r="A33" s="842" t="s">
        <v>771</v>
      </c>
      <c r="B33" s="842"/>
      <c r="C33" s="670" t="n">
        <v>4628</v>
      </c>
      <c r="D33" s="671" t="n">
        <v>161002</v>
      </c>
      <c r="E33" s="671" t="n">
        <v>21326</v>
      </c>
      <c r="F33" s="671" t="n">
        <v>0</v>
      </c>
      <c r="G33" s="671" t="n">
        <v>186956</v>
      </c>
      <c r="H33" s="672" t="n">
        <v>1569</v>
      </c>
      <c r="I33" s="689" t="n">
        <v>188525</v>
      </c>
    </row>
    <row r="34" customFormat="false" ht="12" hidden="false" customHeight="false" outlineLevel="0" collapsed="false">
      <c r="A34" s="842"/>
      <c r="B34" s="788" t="s">
        <v>946</v>
      </c>
      <c r="C34" s="667" t="n">
        <v>129</v>
      </c>
      <c r="D34" s="668" t="n">
        <v>5461</v>
      </c>
      <c r="E34" s="668" t="n">
        <v>224</v>
      </c>
      <c r="F34" s="668" t="n">
        <v>0</v>
      </c>
      <c r="G34" s="668" t="n">
        <v>5814</v>
      </c>
      <c r="H34" s="669" t="n">
        <v>0</v>
      </c>
      <c r="I34" s="690" t="n">
        <v>5814</v>
      </c>
    </row>
    <row r="35" customFormat="false" ht="12" hidden="false" customHeight="false" outlineLevel="0" collapsed="false">
      <c r="A35" s="842"/>
      <c r="B35" s="788" t="s">
        <v>773</v>
      </c>
      <c r="C35" s="667" t="n">
        <v>0</v>
      </c>
      <c r="D35" s="668" t="n">
        <v>1224</v>
      </c>
      <c r="E35" s="668" t="n">
        <v>0</v>
      </c>
      <c r="F35" s="668" t="n">
        <v>0</v>
      </c>
      <c r="G35" s="668" t="n">
        <v>1224</v>
      </c>
      <c r="H35" s="669" t="n">
        <v>0</v>
      </c>
      <c r="I35" s="690" t="n">
        <v>1224</v>
      </c>
    </row>
    <row r="36" customFormat="false" ht="12" hidden="false" customHeight="false" outlineLevel="0" collapsed="false">
      <c r="A36" s="842"/>
      <c r="B36" s="788" t="s">
        <v>947</v>
      </c>
      <c r="C36" s="667" t="n">
        <v>120</v>
      </c>
      <c r="D36" s="668" t="n">
        <v>67324</v>
      </c>
      <c r="E36" s="668" t="n">
        <v>28</v>
      </c>
      <c r="F36" s="668" t="n">
        <v>0</v>
      </c>
      <c r="G36" s="668" t="n">
        <v>67472</v>
      </c>
      <c r="H36" s="669" t="n">
        <v>109</v>
      </c>
      <c r="I36" s="690" t="n">
        <v>67581</v>
      </c>
    </row>
    <row r="37" customFormat="false" ht="12" hidden="false" customHeight="false" outlineLevel="0" collapsed="false">
      <c r="A37" s="842"/>
      <c r="B37" s="788" t="s">
        <v>775</v>
      </c>
      <c r="C37" s="667" t="n">
        <v>0</v>
      </c>
      <c r="D37" s="668" t="n">
        <v>4624</v>
      </c>
      <c r="E37" s="668" t="n">
        <v>1277</v>
      </c>
      <c r="F37" s="668" t="n">
        <v>0</v>
      </c>
      <c r="G37" s="668" t="n">
        <v>5901</v>
      </c>
      <c r="H37" s="669" t="n">
        <v>1460</v>
      </c>
      <c r="I37" s="690" t="n">
        <v>7361</v>
      </c>
    </row>
    <row r="38" customFormat="false" ht="12" hidden="false" customHeight="false" outlineLevel="0" collapsed="false">
      <c r="A38" s="842"/>
      <c r="B38" s="788" t="s">
        <v>948</v>
      </c>
      <c r="C38" s="667" t="n">
        <v>4379</v>
      </c>
      <c r="D38" s="668" t="n">
        <v>82369</v>
      </c>
      <c r="E38" s="668" t="n">
        <v>19797</v>
      </c>
      <c r="F38" s="668" t="n">
        <v>0</v>
      </c>
      <c r="G38" s="668" t="n">
        <v>106545</v>
      </c>
      <c r="H38" s="669" t="n">
        <v>0</v>
      </c>
      <c r="I38" s="690" t="n">
        <v>106545</v>
      </c>
    </row>
    <row r="39" customFormat="false" ht="12" hidden="false" customHeight="false" outlineLevel="0" collapsed="false">
      <c r="A39" s="843"/>
      <c r="B39" s="788" t="s">
        <v>780</v>
      </c>
      <c r="C39" s="667"/>
      <c r="D39" s="668"/>
      <c r="E39" s="668"/>
      <c r="F39" s="668"/>
      <c r="G39" s="668"/>
      <c r="H39" s="669"/>
      <c r="I39" s="690"/>
    </row>
    <row r="40" customFormat="false" ht="12" hidden="false" customHeight="false" outlineLevel="0" collapsed="false">
      <c r="A40" s="842" t="s">
        <v>781</v>
      </c>
      <c r="B40" s="842"/>
      <c r="C40" s="670" t="n">
        <v>15055</v>
      </c>
      <c r="D40" s="671" t="n">
        <v>67195</v>
      </c>
      <c r="E40" s="671" t="n">
        <v>1046</v>
      </c>
      <c r="F40" s="671" t="n">
        <v>366</v>
      </c>
      <c r="G40" s="671" t="n">
        <v>83662</v>
      </c>
      <c r="H40" s="672" t="n">
        <v>10753</v>
      </c>
      <c r="I40" s="689" t="n">
        <v>94415</v>
      </c>
    </row>
    <row r="41" customFormat="false" ht="12" hidden="false" customHeight="false" outlineLevel="0" collapsed="false">
      <c r="A41" s="842"/>
      <c r="B41" s="788" t="s">
        <v>949</v>
      </c>
      <c r="C41" s="667" t="n">
        <v>87</v>
      </c>
      <c r="D41" s="668" t="n">
        <v>3515</v>
      </c>
      <c r="E41" s="668" t="n">
        <v>56</v>
      </c>
      <c r="F41" s="668" t="n">
        <v>302</v>
      </c>
      <c r="G41" s="668" t="n">
        <v>3960</v>
      </c>
      <c r="H41" s="669" t="n">
        <v>0</v>
      </c>
      <c r="I41" s="690" t="n">
        <v>3960</v>
      </c>
    </row>
    <row r="42" customFormat="false" ht="12" hidden="false" customHeight="false" outlineLevel="0" collapsed="false">
      <c r="A42" s="842"/>
      <c r="B42" s="788" t="s">
        <v>950</v>
      </c>
      <c r="C42" s="667" t="n">
        <v>0</v>
      </c>
      <c r="D42" s="668" t="n">
        <v>13346</v>
      </c>
      <c r="E42" s="668" t="n">
        <v>184</v>
      </c>
      <c r="F42" s="668" t="n">
        <v>64</v>
      </c>
      <c r="G42" s="668" t="n">
        <v>13594</v>
      </c>
      <c r="H42" s="669" t="n">
        <v>2847</v>
      </c>
      <c r="I42" s="690" t="n">
        <v>16441</v>
      </c>
    </row>
    <row r="43" customFormat="false" ht="12" hidden="false" customHeight="false" outlineLevel="0" collapsed="false">
      <c r="A43" s="842"/>
      <c r="B43" s="788" t="s">
        <v>786</v>
      </c>
      <c r="C43" s="667" t="n">
        <v>14968</v>
      </c>
      <c r="D43" s="668" t="n">
        <v>50334</v>
      </c>
      <c r="E43" s="668" t="n">
        <v>806</v>
      </c>
      <c r="F43" s="668" t="n">
        <v>0</v>
      </c>
      <c r="G43" s="668" t="n">
        <v>66108</v>
      </c>
      <c r="H43" s="669" t="n">
        <v>7906</v>
      </c>
      <c r="I43" s="690" t="n">
        <v>74014</v>
      </c>
    </row>
    <row r="44" customFormat="false" ht="12" hidden="false" customHeight="false" outlineLevel="0" collapsed="false">
      <c r="A44" s="843"/>
      <c r="B44" s="788"/>
      <c r="C44" s="667"/>
      <c r="D44" s="668"/>
      <c r="E44" s="668"/>
      <c r="F44" s="668"/>
      <c r="G44" s="668"/>
      <c r="H44" s="669"/>
      <c r="I44" s="690"/>
    </row>
    <row r="45" customFormat="false" ht="12" hidden="false" customHeight="false" outlineLevel="0" collapsed="false">
      <c r="A45" s="842" t="s">
        <v>116</v>
      </c>
      <c r="B45" s="842"/>
      <c r="C45" s="670" t="n">
        <v>4078</v>
      </c>
      <c r="D45" s="671" t="n">
        <v>82079</v>
      </c>
      <c r="E45" s="671" t="n">
        <v>77865</v>
      </c>
      <c r="F45" s="671" t="n">
        <v>7381</v>
      </c>
      <c r="G45" s="671" t="n">
        <v>171403</v>
      </c>
      <c r="H45" s="672" t="n">
        <v>3750</v>
      </c>
      <c r="I45" s="689" t="n">
        <v>175153</v>
      </c>
    </row>
    <row r="46" customFormat="false" ht="12" hidden="false" customHeight="false" outlineLevel="0" collapsed="false">
      <c r="A46" s="843"/>
      <c r="B46" s="788"/>
      <c r="C46" s="667"/>
      <c r="D46" s="668"/>
      <c r="E46" s="668"/>
      <c r="F46" s="668"/>
      <c r="G46" s="668"/>
      <c r="H46" s="669"/>
      <c r="I46" s="690"/>
    </row>
    <row r="47" customFormat="false" ht="12" hidden="false" customHeight="false" outlineLevel="0" collapsed="false">
      <c r="A47" s="842" t="s">
        <v>115</v>
      </c>
      <c r="B47" s="842"/>
      <c r="C47" s="670" t="n">
        <v>656</v>
      </c>
      <c r="D47" s="671" t="n">
        <v>14566</v>
      </c>
      <c r="E47" s="671" t="n">
        <v>559</v>
      </c>
      <c r="F47" s="671" t="n">
        <v>0</v>
      </c>
      <c r="G47" s="671" t="n">
        <v>15781</v>
      </c>
      <c r="H47" s="672" t="n">
        <v>140918</v>
      </c>
      <c r="I47" s="689" t="n">
        <v>156699</v>
      </c>
    </row>
    <row r="48" customFormat="false" ht="12" hidden="false" customHeight="false" outlineLevel="0" collapsed="false">
      <c r="A48" s="843"/>
      <c r="B48" s="788"/>
      <c r="C48" s="667"/>
      <c r="D48" s="668"/>
      <c r="E48" s="668"/>
      <c r="F48" s="668"/>
      <c r="G48" s="668"/>
      <c r="H48" s="669"/>
      <c r="I48" s="690"/>
    </row>
    <row r="49" customFormat="false" ht="12" hidden="false" customHeight="false" outlineLevel="0" collapsed="false">
      <c r="A49" s="842" t="s">
        <v>117</v>
      </c>
      <c r="B49" s="842"/>
      <c r="C49" s="670" t="n">
        <v>1026</v>
      </c>
      <c r="D49" s="671" t="n">
        <v>12396</v>
      </c>
      <c r="E49" s="671" t="n">
        <v>637</v>
      </c>
      <c r="F49" s="671" t="n">
        <v>0</v>
      </c>
      <c r="G49" s="671" t="n">
        <v>14059</v>
      </c>
      <c r="H49" s="672" t="n">
        <v>0</v>
      </c>
      <c r="I49" s="689" t="n">
        <v>14059</v>
      </c>
    </row>
    <row r="50" customFormat="false" ht="12" hidden="false" customHeight="false" outlineLevel="0" collapsed="false">
      <c r="A50" s="843"/>
      <c r="B50" s="844" t="s">
        <v>951</v>
      </c>
      <c r="C50" s="667" t="n">
        <v>1026</v>
      </c>
      <c r="D50" s="668" t="n">
        <v>11186</v>
      </c>
      <c r="E50" s="668" t="n">
        <v>278</v>
      </c>
      <c r="F50" s="668" t="n">
        <v>0</v>
      </c>
      <c r="G50" s="668" t="n">
        <v>12490</v>
      </c>
      <c r="H50" s="669" t="n">
        <v>0</v>
      </c>
      <c r="I50" s="690" t="n">
        <v>12490</v>
      </c>
    </row>
    <row r="51" customFormat="false" ht="12" hidden="false" customHeight="false" outlineLevel="0" collapsed="false">
      <c r="A51" s="843"/>
      <c r="B51" s="788" t="s">
        <v>952</v>
      </c>
      <c r="C51" s="667" t="n">
        <v>0</v>
      </c>
      <c r="D51" s="668" t="n">
        <v>1210</v>
      </c>
      <c r="E51" s="668" t="n">
        <v>359</v>
      </c>
      <c r="F51" s="668" t="n">
        <v>0</v>
      </c>
      <c r="G51" s="668" t="n">
        <v>1569</v>
      </c>
      <c r="H51" s="669" t="n">
        <v>0</v>
      </c>
      <c r="I51" s="690" t="n">
        <v>1569</v>
      </c>
    </row>
    <row r="52" customFormat="false" ht="12" hidden="false" customHeight="false" outlineLevel="0" collapsed="false">
      <c r="A52" s="843"/>
      <c r="B52" s="788" t="s">
        <v>953</v>
      </c>
      <c r="C52" s="667" t="n">
        <v>0</v>
      </c>
      <c r="D52" s="668" t="n">
        <v>0</v>
      </c>
      <c r="E52" s="668" t="n">
        <v>0</v>
      </c>
      <c r="F52" s="668" t="n">
        <v>0</v>
      </c>
      <c r="G52" s="668" t="n">
        <v>0</v>
      </c>
      <c r="H52" s="669" t="n">
        <v>0</v>
      </c>
      <c r="I52" s="690" t="n">
        <v>0</v>
      </c>
    </row>
    <row r="53" customFormat="false" ht="12" hidden="false" customHeight="false" outlineLevel="0" collapsed="false">
      <c r="A53" s="843"/>
      <c r="B53" s="788"/>
      <c r="C53" s="667"/>
      <c r="D53" s="668"/>
      <c r="E53" s="668"/>
      <c r="F53" s="668"/>
      <c r="G53" s="668"/>
      <c r="H53" s="669"/>
      <c r="I53" s="690"/>
    </row>
    <row r="54" customFormat="false" ht="12" hidden="false" customHeight="false" outlineLevel="0" collapsed="false">
      <c r="A54" s="842" t="s">
        <v>823</v>
      </c>
      <c r="B54" s="842"/>
      <c r="C54" s="670" t="n">
        <v>49759</v>
      </c>
      <c r="D54" s="671" t="n">
        <v>1415322</v>
      </c>
      <c r="E54" s="671" t="n">
        <v>163523</v>
      </c>
      <c r="F54" s="671" t="n">
        <v>13096</v>
      </c>
      <c r="G54" s="671" t="n">
        <v>1641700</v>
      </c>
      <c r="H54" s="672" t="n">
        <v>199585</v>
      </c>
      <c r="I54" s="689" t="n">
        <v>1841285</v>
      </c>
    </row>
    <row r="55" customFormat="false" ht="12" hidden="false" customHeight="false" outlineLevel="0" collapsed="false">
      <c r="A55" s="842"/>
      <c r="B55" s="845"/>
      <c r="C55" s="667"/>
      <c r="D55" s="668"/>
      <c r="E55" s="668"/>
      <c r="F55" s="668"/>
      <c r="G55" s="668"/>
      <c r="H55" s="669"/>
      <c r="I55" s="690"/>
    </row>
    <row r="56" customFormat="false" ht="12" hidden="false" customHeight="false" outlineLevel="0" collapsed="false">
      <c r="A56" s="842" t="s">
        <v>529</v>
      </c>
      <c r="B56" s="842"/>
      <c r="C56" s="670" t="n">
        <v>40576</v>
      </c>
      <c r="D56" s="671" t="n">
        <v>551988</v>
      </c>
      <c r="E56" s="671" t="n">
        <v>25986</v>
      </c>
      <c r="F56" s="671" t="n">
        <v>23</v>
      </c>
      <c r="G56" s="671" t="n">
        <v>618573</v>
      </c>
      <c r="H56" s="672" t="n">
        <v>143</v>
      </c>
      <c r="I56" s="689" t="n">
        <v>618716</v>
      </c>
    </row>
    <row r="57" customFormat="false" ht="12" hidden="false" customHeight="false" outlineLevel="0" collapsed="false">
      <c r="A57" s="842"/>
      <c r="B57" s="845"/>
      <c r="C57" s="667"/>
      <c r="D57" s="668"/>
      <c r="E57" s="668"/>
      <c r="F57" s="668"/>
      <c r="G57" s="668"/>
      <c r="H57" s="669"/>
      <c r="I57" s="690"/>
    </row>
    <row r="58" customFormat="false" ht="13" hidden="false" customHeight="false" outlineLevel="0" collapsed="false">
      <c r="A58" s="846" t="s">
        <v>813</v>
      </c>
      <c r="B58" s="846"/>
      <c r="C58" s="847" t="n">
        <v>90335</v>
      </c>
      <c r="D58" s="848" t="n">
        <v>1967310</v>
      </c>
      <c r="E58" s="848" t="n">
        <v>189509</v>
      </c>
      <c r="F58" s="848" t="n">
        <v>13119</v>
      </c>
      <c r="G58" s="848" t="n">
        <v>2260273</v>
      </c>
      <c r="H58" s="698" t="n">
        <v>199728</v>
      </c>
      <c r="I58" s="849" t="n">
        <v>2460001</v>
      </c>
    </row>
    <row r="59" customFormat="false" ht="13" hidden="false" customHeight="false" outlineLevel="0" collapsed="false">
      <c r="A59" s="659"/>
      <c r="B59" s="660"/>
      <c r="C59" s="659"/>
      <c r="D59" s="660"/>
      <c r="E59" s="660"/>
      <c r="F59" s="660"/>
      <c r="G59" s="661"/>
      <c r="H59" s="661"/>
      <c r="I59" s="661"/>
    </row>
  </sheetData>
  <mergeCells count="12">
    <mergeCell ref="A4:B4"/>
    <mergeCell ref="A11:B11"/>
    <mergeCell ref="A18:B18"/>
    <mergeCell ref="A25:B25"/>
    <mergeCell ref="A33:B33"/>
    <mergeCell ref="A40:B40"/>
    <mergeCell ref="A45:B45"/>
    <mergeCell ref="A47:B47"/>
    <mergeCell ref="A49:B49"/>
    <mergeCell ref="A54:B54"/>
    <mergeCell ref="A56:B56"/>
    <mergeCell ref="A58:B5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4.xml><?xml version="1.0" encoding="utf-8"?>
<worksheet xmlns="http://schemas.openxmlformats.org/spreadsheetml/2006/main" xmlns:r="http://schemas.openxmlformats.org/officeDocument/2006/relationships">
  <sheetPr filterMode="false">
    <pageSetUpPr fitToPage="false"/>
  </sheetPr>
  <dimension ref="A1:I3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18.8367346938776"/>
    <col collapsed="false" hidden="false" max="5" min="2" style="0" width="8.8265306122449"/>
    <col collapsed="false" hidden="false" max="6" min="6" style="0" width="10"/>
    <col collapsed="false" hidden="false" max="7" min="7" style="0" width="8.8265306122449"/>
    <col collapsed="false" hidden="false" max="8" min="8" style="0" width="9.66326530612245"/>
    <col collapsed="false" hidden="false" max="1025" min="9" style="0" width="8.8265306122449"/>
  </cols>
  <sheetData>
    <row r="1" customFormat="false" ht="12" hidden="false" customHeight="false" outlineLevel="0" collapsed="false">
      <c r="A1" s="850" t="s">
        <v>954</v>
      </c>
    </row>
    <row r="2" customFormat="false" ht="16" hidden="false" customHeight="false" outlineLevel="0" collapsed="false">
      <c r="A2" s="851" t="s">
        <v>780</v>
      </c>
      <c r="B2" s="852"/>
      <c r="C2" s="852"/>
      <c r="D2" s="852"/>
      <c r="E2" s="852"/>
      <c r="F2" s="852"/>
      <c r="G2" s="852"/>
      <c r="H2" s="852"/>
      <c r="I2" s="789" t="s">
        <v>66</v>
      </c>
    </row>
    <row r="3" customFormat="false" ht="12.75" hidden="false" customHeight="true" outlineLevel="0" collapsed="false">
      <c r="A3" s="658"/>
      <c r="B3" s="658" t="s">
        <v>955</v>
      </c>
      <c r="C3" s="658" t="s">
        <v>956</v>
      </c>
      <c r="D3" s="658" t="s">
        <v>957</v>
      </c>
      <c r="E3" s="658" t="s">
        <v>573</v>
      </c>
      <c r="F3" s="658" t="s">
        <v>574</v>
      </c>
      <c r="G3" s="658" t="s">
        <v>575</v>
      </c>
      <c r="H3" s="658" t="s">
        <v>958</v>
      </c>
      <c r="I3" s="658" t="s">
        <v>959</v>
      </c>
    </row>
    <row r="4" customFormat="false" ht="33.75" hidden="false" customHeight="true" outlineLevel="0" collapsed="false">
      <c r="A4" s="658"/>
      <c r="B4" s="658"/>
      <c r="C4" s="658"/>
      <c r="D4" s="658"/>
      <c r="E4" s="658"/>
      <c r="F4" s="658"/>
      <c r="G4" s="658"/>
      <c r="H4" s="658"/>
      <c r="I4" s="658"/>
    </row>
    <row r="5" customFormat="false" ht="12" hidden="false" customHeight="false" outlineLevel="0" collapsed="false">
      <c r="A5" s="853" t="s">
        <v>237</v>
      </c>
      <c r="B5" s="663" t="n">
        <v>163261</v>
      </c>
      <c r="C5" s="665" t="n">
        <v>662704</v>
      </c>
      <c r="D5" s="663" t="n">
        <v>15943</v>
      </c>
      <c r="E5" s="663" t="n">
        <v>9545</v>
      </c>
      <c r="F5" s="663" t="n">
        <v>17034</v>
      </c>
      <c r="G5" s="663" t="n">
        <v>12311</v>
      </c>
      <c r="H5" s="663" t="n">
        <v>91119</v>
      </c>
      <c r="I5" s="665" t="n">
        <v>971917</v>
      </c>
    </row>
    <row r="6" customFormat="false" ht="12" hidden="false" customHeight="false" outlineLevel="0" collapsed="false">
      <c r="A6" s="843" t="s">
        <v>221</v>
      </c>
      <c r="B6" s="667" t="n">
        <v>12981</v>
      </c>
      <c r="C6" s="669" t="n">
        <v>17821</v>
      </c>
      <c r="D6" s="667" t="n">
        <v>0</v>
      </c>
      <c r="E6" s="667" t="n">
        <v>2059</v>
      </c>
      <c r="F6" s="667" t="n">
        <v>136</v>
      </c>
      <c r="G6" s="667" t="n">
        <v>90</v>
      </c>
      <c r="H6" s="667" t="n">
        <v>2657</v>
      </c>
      <c r="I6" s="669" t="n">
        <v>35744</v>
      </c>
    </row>
    <row r="7" customFormat="false" ht="12" hidden="false" customHeight="false" outlineLevel="0" collapsed="false">
      <c r="A7" s="843" t="s">
        <v>223</v>
      </c>
      <c r="B7" s="667" t="n">
        <v>3834</v>
      </c>
      <c r="C7" s="669" t="n">
        <v>37328</v>
      </c>
      <c r="D7" s="667" t="n">
        <v>0</v>
      </c>
      <c r="E7" s="667" t="n">
        <v>0</v>
      </c>
      <c r="F7" s="667" t="n">
        <v>1165</v>
      </c>
      <c r="G7" s="667" t="n">
        <v>0</v>
      </c>
      <c r="H7" s="667" t="n">
        <v>3243</v>
      </c>
      <c r="I7" s="669" t="n">
        <v>45570</v>
      </c>
    </row>
    <row r="8" customFormat="false" ht="12" hidden="false" customHeight="false" outlineLevel="0" collapsed="false">
      <c r="A8" s="843" t="s">
        <v>229</v>
      </c>
      <c r="B8" s="667" t="n">
        <v>3183</v>
      </c>
      <c r="C8" s="669" t="n">
        <v>10512</v>
      </c>
      <c r="D8" s="667" t="n">
        <v>0</v>
      </c>
      <c r="E8" s="667" t="n">
        <v>35</v>
      </c>
      <c r="F8" s="667" t="n">
        <v>31</v>
      </c>
      <c r="G8" s="667" t="n">
        <v>0</v>
      </c>
      <c r="H8" s="667" t="n">
        <v>371</v>
      </c>
      <c r="I8" s="669" t="n">
        <v>14132</v>
      </c>
    </row>
    <row r="9" customFormat="false" ht="12" hidden="false" customHeight="false" outlineLevel="0" collapsed="false">
      <c r="A9" s="843" t="s">
        <v>250</v>
      </c>
      <c r="B9" s="667" t="n">
        <v>548</v>
      </c>
      <c r="C9" s="669" t="n">
        <v>9119</v>
      </c>
      <c r="D9" s="667" t="n">
        <v>0</v>
      </c>
      <c r="E9" s="667" t="n">
        <v>1593</v>
      </c>
      <c r="F9" s="667" t="n">
        <v>0</v>
      </c>
      <c r="G9" s="667" t="n">
        <v>0</v>
      </c>
      <c r="H9" s="667" t="n">
        <v>444</v>
      </c>
      <c r="I9" s="669" t="n">
        <v>11704</v>
      </c>
    </row>
    <row r="10" customFormat="false" ht="12" hidden="false" customHeight="false" outlineLevel="0" collapsed="false">
      <c r="A10" s="843" t="s">
        <v>233</v>
      </c>
      <c r="B10" s="667" t="n">
        <v>781</v>
      </c>
      <c r="C10" s="669" t="n">
        <v>9472</v>
      </c>
      <c r="D10" s="667" t="n">
        <v>0</v>
      </c>
      <c r="E10" s="667" t="n">
        <v>0</v>
      </c>
      <c r="F10" s="667" t="n">
        <v>0</v>
      </c>
      <c r="G10" s="667" t="n">
        <v>0</v>
      </c>
      <c r="H10" s="667" t="n">
        <v>486</v>
      </c>
      <c r="I10" s="669" t="n">
        <v>10739</v>
      </c>
    </row>
    <row r="11" customFormat="false" ht="12" hidden="false" customHeight="false" outlineLevel="0" collapsed="false">
      <c r="A11" s="843" t="s">
        <v>245</v>
      </c>
      <c r="B11" s="667" t="n">
        <v>228</v>
      </c>
      <c r="C11" s="669" t="n">
        <v>14284</v>
      </c>
      <c r="D11" s="667" t="n">
        <v>0</v>
      </c>
      <c r="E11" s="667" t="n">
        <v>55</v>
      </c>
      <c r="F11" s="667" t="n">
        <v>0</v>
      </c>
      <c r="G11" s="667" t="n">
        <v>1028</v>
      </c>
      <c r="H11" s="667" t="n">
        <v>1628</v>
      </c>
      <c r="I11" s="669" t="n">
        <v>17223</v>
      </c>
    </row>
    <row r="12" customFormat="false" ht="12" hidden="false" customHeight="false" outlineLevel="0" collapsed="false">
      <c r="A12" s="843" t="s">
        <v>241</v>
      </c>
      <c r="B12" s="667" t="n">
        <v>3854</v>
      </c>
      <c r="C12" s="669" t="n">
        <v>33711</v>
      </c>
      <c r="D12" s="667" t="n">
        <v>0</v>
      </c>
      <c r="E12" s="667" t="n">
        <v>106</v>
      </c>
      <c r="F12" s="667" t="n">
        <v>109</v>
      </c>
      <c r="G12" s="667" t="n">
        <v>0</v>
      </c>
      <c r="H12" s="667" t="n">
        <v>185</v>
      </c>
      <c r="I12" s="669" t="n">
        <v>37965</v>
      </c>
    </row>
    <row r="13" customFormat="false" ht="12" hidden="false" customHeight="false" outlineLevel="0" collapsed="false">
      <c r="A13" s="843" t="s">
        <v>239</v>
      </c>
      <c r="B13" s="667" t="n">
        <v>1650</v>
      </c>
      <c r="C13" s="669" t="n">
        <v>7204</v>
      </c>
      <c r="D13" s="667" t="n">
        <v>160</v>
      </c>
      <c r="E13" s="667" t="n">
        <v>1044</v>
      </c>
      <c r="F13" s="667" t="n">
        <v>-25</v>
      </c>
      <c r="G13" s="667" t="n">
        <v>0</v>
      </c>
      <c r="H13" s="667" t="n">
        <v>0</v>
      </c>
      <c r="I13" s="669" t="n">
        <v>10033</v>
      </c>
    </row>
    <row r="14" customFormat="false" ht="12" hidden="false" customHeight="false" outlineLevel="0" collapsed="false">
      <c r="A14" s="843" t="s">
        <v>236</v>
      </c>
      <c r="B14" s="667" t="n">
        <v>1951</v>
      </c>
      <c r="C14" s="669" t="n">
        <v>9092</v>
      </c>
      <c r="D14" s="667" t="n">
        <v>0</v>
      </c>
      <c r="E14" s="667" t="n">
        <v>0</v>
      </c>
      <c r="F14" s="667" t="n">
        <v>0</v>
      </c>
      <c r="G14" s="667" t="n">
        <v>0</v>
      </c>
      <c r="H14" s="667" t="n">
        <v>2787</v>
      </c>
      <c r="I14" s="669" t="n">
        <v>13830</v>
      </c>
    </row>
    <row r="15" customFormat="false" ht="12" hidden="false" customHeight="false" outlineLevel="0" collapsed="false">
      <c r="A15" s="843" t="s">
        <v>230</v>
      </c>
      <c r="B15" s="667" t="n">
        <v>998</v>
      </c>
      <c r="C15" s="669" t="n">
        <v>12888</v>
      </c>
      <c r="D15" s="667" t="n">
        <v>0</v>
      </c>
      <c r="E15" s="667" t="n">
        <v>0</v>
      </c>
      <c r="F15" s="667" t="n">
        <v>0</v>
      </c>
      <c r="G15" s="667" t="n">
        <v>0</v>
      </c>
      <c r="H15" s="667" t="n">
        <v>4585</v>
      </c>
      <c r="I15" s="669" t="n">
        <v>18471</v>
      </c>
    </row>
    <row r="16" customFormat="false" ht="12" hidden="false" customHeight="false" outlineLevel="0" collapsed="false">
      <c r="A16" s="843" t="s">
        <v>242</v>
      </c>
      <c r="B16" s="667" t="n">
        <v>7385</v>
      </c>
      <c r="C16" s="669" t="n">
        <v>6845</v>
      </c>
      <c r="D16" s="667" t="n">
        <v>24</v>
      </c>
      <c r="E16" s="667" t="n">
        <v>0</v>
      </c>
      <c r="F16" s="667" t="n">
        <v>88</v>
      </c>
      <c r="G16" s="667" t="n">
        <v>0</v>
      </c>
      <c r="H16" s="667" t="n">
        <v>0</v>
      </c>
      <c r="I16" s="669" t="n">
        <v>14342</v>
      </c>
    </row>
    <row r="17" customFormat="false" ht="12" hidden="false" customHeight="false" outlineLevel="0" collapsed="false">
      <c r="A17" s="843" t="s">
        <v>222</v>
      </c>
      <c r="B17" s="667" t="n">
        <v>16708</v>
      </c>
      <c r="C17" s="669" t="n">
        <v>113576</v>
      </c>
      <c r="D17" s="667" t="n">
        <v>181</v>
      </c>
      <c r="E17" s="667" t="n">
        <v>0</v>
      </c>
      <c r="F17" s="667" t="n">
        <v>4681</v>
      </c>
      <c r="G17" s="667" t="n">
        <v>0</v>
      </c>
      <c r="H17" s="667" t="n">
        <v>2315</v>
      </c>
      <c r="I17" s="669" t="n">
        <v>137461</v>
      </c>
    </row>
    <row r="18" customFormat="false" ht="12" hidden="false" customHeight="false" outlineLevel="0" collapsed="false">
      <c r="A18" s="843" t="s">
        <v>253</v>
      </c>
      <c r="B18" s="667" t="n">
        <v>255</v>
      </c>
      <c r="C18" s="669" t="n">
        <v>9406</v>
      </c>
      <c r="D18" s="667" t="n">
        <v>0</v>
      </c>
      <c r="E18" s="667" t="n">
        <v>321</v>
      </c>
      <c r="F18" s="667" t="n">
        <v>58</v>
      </c>
      <c r="G18" s="667" t="n">
        <v>1252</v>
      </c>
      <c r="H18" s="667" t="n">
        <v>9</v>
      </c>
      <c r="I18" s="669" t="n">
        <v>11301</v>
      </c>
    </row>
    <row r="19" customFormat="false" ht="12" hidden="false" customHeight="false" outlineLevel="0" collapsed="false">
      <c r="A19" s="843" t="s">
        <v>231</v>
      </c>
      <c r="B19" s="667" t="n">
        <v>7392</v>
      </c>
      <c r="C19" s="669" t="n">
        <v>13467</v>
      </c>
      <c r="D19" s="667" t="n">
        <v>0</v>
      </c>
      <c r="E19" s="667" t="n">
        <v>0</v>
      </c>
      <c r="F19" s="667" t="n">
        <v>1962</v>
      </c>
      <c r="G19" s="667" t="n">
        <v>8948</v>
      </c>
      <c r="H19" s="667" t="n">
        <v>3033</v>
      </c>
      <c r="I19" s="669" t="n">
        <v>34802</v>
      </c>
    </row>
    <row r="20" customFormat="false" ht="12" hidden="false" customHeight="false" outlineLevel="0" collapsed="false">
      <c r="A20" s="843" t="s">
        <v>227</v>
      </c>
      <c r="B20" s="667" t="n">
        <v>9744</v>
      </c>
      <c r="C20" s="669" t="n">
        <v>26985</v>
      </c>
      <c r="D20" s="667" t="n">
        <v>0</v>
      </c>
      <c r="E20" s="667" t="n">
        <v>36</v>
      </c>
      <c r="F20" s="667" t="n">
        <v>728</v>
      </c>
      <c r="G20" s="667" t="n">
        <v>43</v>
      </c>
      <c r="H20" s="667" t="n">
        <v>1201</v>
      </c>
      <c r="I20" s="669" t="n">
        <v>38737</v>
      </c>
    </row>
    <row r="21" customFormat="false" ht="12" hidden="false" customHeight="false" outlineLevel="0" collapsed="false">
      <c r="A21" s="843" t="s">
        <v>247</v>
      </c>
      <c r="B21" s="667" t="n">
        <v>5075</v>
      </c>
      <c r="C21" s="669" t="n">
        <v>69653</v>
      </c>
      <c r="D21" s="667" t="n">
        <v>11976</v>
      </c>
      <c r="E21" s="667" t="n">
        <v>0</v>
      </c>
      <c r="F21" s="667" t="n">
        <v>0</v>
      </c>
      <c r="G21" s="667" t="n">
        <v>0</v>
      </c>
      <c r="H21" s="667" t="n">
        <v>13603</v>
      </c>
      <c r="I21" s="669" t="n">
        <v>100307</v>
      </c>
    </row>
    <row r="22" customFormat="false" ht="12" hidden="false" customHeight="false" outlineLevel="0" collapsed="false">
      <c r="A22" s="843" t="s">
        <v>246</v>
      </c>
      <c r="B22" s="667" t="n">
        <v>2981</v>
      </c>
      <c r="C22" s="669" t="n">
        <v>37794</v>
      </c>
      <c r="D22" s="667" t="n">
        <v>0</v>
      </c>
      <c r="E22" s="667" t="n">
        <v>31</v>
      </c>
      <c r="F22" s="667" t="n">
        <v>1648</v>
      </c>
      <c r="G22" s="667" t="n">
        <v>0</v>
      </c>
      <c r="H22" s="667" t="n">
        <v>7757</v>
      </c>
      <c r="I22" s="669" t="n">
        <v>50211</v>
      </c>
    </row>
    <row r="23" customFormat="false" ht="12" hidden="false" customHeight="false" outlineLevel="0" collapsed="false">
      <c r="A23" s="843" t="s">
        <v>248</v>
      </c>
      <c r="B23" s="667" t="n">
        <v>619</v>
      </c>
      <c r="C23" s="669" t="n">
        <v>7409</v>
      </c>
      <c r="D23" s="667" t="n">
        <v>0</v>
      </c>
      <c r="E23" s="667" t="n">
        <v>0</v>
      </c>
      <c r="F23" s="667" t="n">
        <v>0</v>
      </c>
      <c r="G23" s="667" t="n">
        <v>0</v>
      </c>
      <c r="H23" s="667" t="n">
        <v>620</v>
      </c>
      <c r="I23" s="669" t="n">
        <v>8648</v>
      </c>
    </row>
    <row r="24" customFormat="false" ht="12" hidden="false" customHeight="false" outlineLevel="0" collapsed="false">
      <c r="A24" s="843" t="s">
        <v>228</v>
      </c>
      <c r="B24" s="667" t="n">
        <v>1569</v>
      </c>
      <c r="C24" s="669" t="n">
        <v>7319</v>
      </c>
      <c r="D24" s="667" t="n">
        <v>0</v>
      </c>
      <c r="E24" s="667" t="n">
        <v>0</v>
      </c>
      <c r="F24" s="667" t="n">
        <v>1872</v>
      </c>
      <c r="G24" s="667" t="n">
        <v>0</v>
      </c>
      <c r="H24" s="667" t="n">
        <v>454</v>
      </c>
      <c r="I24" s="669" t="n">
        <v>11214</v>
      </c>
    </row>
    <row r="25" customFormat="false" ht="12" hidden="false" customHeight="false" outlineLevel="0" collapsed="false">
      <c r="A25" s="843" t="s">
        <v>225</v>
      </c>
      <c r="B25" s="667" t="n">
        <v>2188</v>
      </c>
      <c r="C25" s="669" t="n">
        <v>36337</v>
      </c>
      <c r="D25" s="667" t="n">
        <v>0</v>
      </c>
      <c r="E25" s="667" t="n">
        <v>61</v>
      </c>
      <c r="F25" s="667" t="n">
        <v>109</v>
      </c>
      <c r="G25" s="667" t="n">
        <v>0</v>
      </c>
      <c r="H25" s="667" t="n">
        <v>452</v>
      </c>
      <c r="I25" s="669" t="n">
        <v>39147</v>
      </c>
    </row>
    <row r="26" customFormat="false" ht="12" hidden="false" customHeight="false" outlineLevel="0" collapsed="false">
      <c r="A26" s="843" t="s">
        <v>244</v>
      </c>
      <c r="B26" s="667" t="n">
        <v>2304</v>
      </c>
      <c r="C26" s="669" t="n">
        <v>11486</v>
      </c>
      <c r="D26" s="667" t="n">
        <v>313</v>
      </c>
      <c r="E26" s="667" t="n">
        <v>0</v>
      </c>
      <c r="F26" s="667" t="n">
        <v>0</v>
      </c>
      <c r="G26" s="667" t="n">
        <v>0</v>
      </c>
      <c r="H26" s="667" t="n">
        <v>4386</v>
      </c>
      <c r="I26" s="669" t="n">
        <v>18489</v>
      </c>
    </row>
    <row r="27" customFormat="false" ht="12" hidden="false" customHeight="false" outlineLevel="0" collapsed="false">
      <c r="A27" s="843" t="s">
        <v>238</v>
      </c>
      <c r="B27" s="667" t="n">
        <v>50599</v>
      </c>
      <c r="C27" s="669" t="n">
        <v>27824</v>
      </c>
      <c r="D27" s="667" t="n">
        <v>290</v>
      </c>
      <c r="E27" s="667" t="n">
        <v>0</v>
      </c>
      <c r="F27" s="667" t="n">
        <v>0</v>
      </c>
      <c r="G27" s="667" t="n">
        <v>64</v>
      </c>
      <c r="H27" s="667" t="n">
        <v>1849</v>
      </c>
      <c r="I27" s="669" t="n">
        <v>80626</v>
      </c>
    </row>
    <row r="28" customFormat="false" ht="12" hidden="false" customHeight="false" outlineLevel="0" collapsed="false">
      <c r="A28" s="843" t="s">
        <v>252</v>
      </c>
      <c r="B28" s="667" t="n">
        <v>718</v>
      </c>
      <c r="C28" s="669" t="n">
        <v>7124</v>
      </c>
      <c r="D28" s="667" t="n">
        <v>0</v>
      </c>
      <c r="E28" s="667" t="n">
        <v>1891</v>
      </c>
      <c r="F28" s="667" t="n">
        <v>0</v>
      </c>
      <c r="G28" s="667" t="n">
        <v>0</v>
      </c>
      <c r="H28" s="667" t="n">
        <v>220</v>
      </c>
      <c r="I28" s="669" t="n">
        <v>9953</v>
      </c>
    </row>
    <row r="29" customFormat="false" ht="12" hidden="false" customHeight="false" outlineLevel="0" collapsed="false">
      <c r="A29" s="843" t="s">
        <v>226</v>
      </c>
      <c r="B29" s="667" t="n">
        <v>2575</v>
      </c>
      <c r="C29" s="669" t="n">
        <v>10141</v>
      </c>
      <c r="D29" s="667" t="n">
        <v>0</v>
      </c>
      <c r="E29" s="667" t="n">
        <v>0</v>
      </c>
      <c r="F29" s="667" t="n">
        <v>2126</v>
      </c>
      <c r="G29" s="667" t="n">
        <v>242</v>
      </c>
      <c r="H29" s="667" t="n">
        <v>11</v>
      </c>
      <c r="I29" s="669" t="n">
        <v>15095</v>
      </c>
    </row>
    <row r="30" customFormat="false" ht="12" hidden="false" customHeight="false" outlineLevel="0" collapsed="false">
      <c r="A30" s="843" t="s">
        <v>232</v>
      </c>
      <c r="B30" s="667" t="n">
        <v>2779</v>
      </c>
      <c r="C30" s="669" t="n">
        <v>18039</v>
      </c>
      <c r="D30" s="667" t="n">
        <v>155</v>
      </c>
      <c r="E30" s="667" t="n">
        <v>0</v>
      </c>
      <c r="F30" s="667" t="n">
        <v>0</v>
      </c>
      <c r="G30" s="667" t="n">
        <v>438</v>
      </c>
      <c r="H30" s="667" t="n">
        <v>1747</v>
      </c>
      <c r="I30" s="669" t="n">
        <v>23158</v>
      </c>
    </row>
    <row r="31" customFormat="false" ht="12" hidden="false" customHeight="false" outlineLevel="0" collapsed="false">
      <c r="A31" s="843" t="s">
        <v>235</v>
      </c>
      <c r="B31" s="667" t="n">
        <v>2430</v>
      </c>
      <c r="C31" s="669" t="n">
        <v>13396</v>
      </c>
      <c r="D31" s="667" t="n">
        <v>0</v>
      </c>
      <c r="E31" s="667" t="n">
        <v>816</v>
      </c>
      <c r="F31" s="667" t="n">
        <v>391</v>
      </c>
      <c r="G31" s="667" t="n">
        <v>206</v>
      </c>
      <c r="H31" s="667" t="n">
        <v>964</v>
      </c>
      <c r="I31" s="669" t="n">
        <v>18203</v>
      </c>
    </row>
    <row r="32" customFormat="false" ht="12" hidden="false" customHeight="false" outlineLevel="0" collapsed="false">
      <c r="A32" s="843" t="s">
        <v>251</v>
      </c>
      <c r="B32" s="667" t="n">
        <v>579</v>
      </c>
      <c r="C32" s="669" t="n">
        <v>5942</v>
      </c>
      <c r="D32" s="667" t="n">
        <v>0</v>
      </c>
      <c r="E32" s="667" t="n">
        <v>1039</v>
      </c>
      <c r="F32" s="667" t="n">
        <v>0</v>
      </c>
      <c r="G32" s="667" t="n">
        <v>0</v>
      </c>
      <c r="H32" s="667" t="n">
        <v>0</v>
      </c>
      <c r="I32" s="669" t="n">
        <v>7560</v>
      </c>
    </row>
    <row r="33" customFormat="false" ht="12" hidden="false" customHeight="false" outlineLevel="0" collapsed="false">
      <c r="A33" s="843" t="s">
        <v>234</v>
      </c>
      <c r="B33" s="667" t="n">
        <v>1964</v>
      </c>
      <c r="C33" s="669" t="n">
        <v>9264</v>
      </c>
      <c r="D33" s="667" t="n">
        <v>438</v>
      </c>
      <c r="E33" s="667" t="n">
        <v>0</v>
      </c>
      <c r="F33" s="667" t="n">
        <v>0</v>
      </c>
      <c r="G33" s="667" t="n">
        <v>0</v>
      </c>
      <c r="H33" s="667" t="n">
        <v>16123</v>
      </c>
      <c r="I33" s="669" t="n">
        <v>27789</v>
      </c>
    </row>
    <row r="34" customFormat="false" ht="12" hidden="false" customHeight="false" outlineLevel="0" collapsed="false">
      <c r="A34" s="843" t="s">
        <v>243</v>
      </c>
      <c r="B34" s="667" t="n">
        <v>7433</v>
      </c>
      <c r="C34" s="669" t="n">
        <v>23650</v>
      </c>
      <c r="D34" s="667" t="n">
        <v>0</v>
      </c>
      <c r="E34" s="667" t="n">
        <v>458</v>
      </c>
      <c r="F34" s="667" t="n">
        <v>322</v>
      </c>
      <c r="G34" s="667" t="n">
        <v>0</v>
      </c>
      <c r="H34" s="667" t="n">
        <v>5058</v>
      </c>
      <c r="I34" s="669" t="n">
        <v>36921</v>
      </c>
    </row>
    <row r="35" customFormat="false" ht="12" hidden="false" customHeight="false" outlineLevel="0" collapsed="false">
      <c r="A35" s="843" t="s">
        <v>240</v>
      </c>
      <c r="B35" s="667" t="n">
        <v>2911</v>
      </c>
      <c r="C35" s="669" t="n">
        <v>10159</v>
      </c>
      <c r="D35" s="667" t="n">
        <v>0</v>
      </c>
      <c r="E35" s="667" t="n">
        <v>0</v>
      </c>
      <c r="F35" s="667" t="n">
        <v>0</v>
      </c>
      <c r="G35" s="667" t="n">
        <v>0</v>
      </c>
      <c r="H35" s="667" t="n">
        <v>7522</v>
      </c>
      <c r="I35" s="669" t="n">
        <v>20592</v>
      </c>
    </row>
    <row r="36" customFormat="false" ht="12" hidden="false" customHeight="false" outlineLevel="0" collapsed="false">
      <c r="A36" s="843" t="s">
        <v>249</v>
      </c>
      <c r="B36" s="667" t="n">
        <v>1613</v>
      </c>
      <c r="C36" s="669" t="n">
        <v>9523</v>
      </c>
      <c r="D36" s="667" t="n">
        <v>0</v>
      </c>
      <c r="E36" s="667" t="n">
        <v>0</v>
      </c>
      <c r="F36" s="667" t="n">
        <v>0</v>
      </c>
      <c r="G36" s="667" t="n">
        <v>0</v>
      </c>
      <c r="H36" s="667" t="n">
        <v>3491</v>
      </c>
      <c r="I36" s="669" t="n">
        <v>14627</v>
      </c>
    </row>
    <row r="37" customFormat="false" ht="13" hidden="false" customHeight="false" outlineLevel="0" collapsed="false">
      <c r="A37" s="854" t="s">
        <v>224</v>
      </c>
      <c r="B37" s="678" t="n">
        <v>3109</v>
      </c>
      <c r="C37" s="680" t="n">
        <v>13118</v>
      </c>
      <c r="D37" s="678" t="n">
        <v>0</v>
      </c>
      <c r="E37" s="678" t="n">
        <v>0</v>
      </c>
      <c r="F37" s="678" t="n">
        <v>1633</v>
      </c>
      <c r="G37" s="678" t="n">
        <v>0</v>
      </c>
      <c r="H37" s="678" t="n">
        <v>290</v>
      </c>
      <c r="I37" s="680" t="n">
        <v>18150</v>
      </c>
    </row>
    <row r="38" customFormat="false" ht="13" hidden="false" customHeight="false" outlineLevel="0" collapsed="false">
      <c r="A38" s="658"/>
      <c r="B38" s="658"/>
      <c r="C38" s="658"/>
      <c r="D38" s="658"/>
      <c r="E38" s="658"/>
      <c r="F38" s="658"/>
      <c r="G38" s="658"/>
      <c r="H38" s="658"/>
      <c r="I38" s="658"/>
    </row>
    <row r="39" customFormat="false" ht="12" hidden="false" customHeight="false" outlineLevel="0" collapsed="false">
      <c r="A39" s="843" t="s">
        <v>960</v>
      </c>
    </row>
  </sheetData>
  <mergeCells count="9">
    <mergeCell ref="A3:A4"/>
    <mergeCell ref="B3:B4"/>
    <mergeCell ref="C3:C4"/>
    <mergeCell ref="D3:D4"/>
    <mergeCell ref="E3:E4"/>
    <mergeCell ref="F3:F4"/>
    <mergeCell ref="G3:G4"/>
    <mergeCell ref="H3:H4"/>
    <mergeCell ref="I3:I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5.xml><?xml version="1.0" encoding="utf-8"?>
<worksheet xmlns="http://schemas.openxmlformats.org/spreadsheetml/2006/main" xmlns:r="http://schemas.openxmlformats.org/officeDocument/2006/relationships">
  <sheetPr filterMode="false">
    <pageSetUpPr fitToPage="false"/>
  </sheetPr>
  <dimension ref="A1:I26"/>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18.8367346938776"/>
    <col collapsed="false" hidden="false" max="5" min="2" style="0" width="8.8265306122449"/>
    <col collapsed="false" hidden="false" max="6" min="6" style="0" width="10.5"/>
    <col collapsed="false" hidden="false" max="7" min="7" style="0" width="8.8265306122449"/>
    <col collapsed="false" hidden="false" max="8" min="8" style="0" width="10.3316326530612"/>
    <col collapsed="false" hidden="false" max="1025" min="9" style="0" width="8.8265306122449"/>
  </cols>
  <sheetData>
    <row r="1" customFormat="false" ht="12" hidden="false" customHeight="false" outlineLevel="0" collapsed="false">
      <c r="A1" s="470" t="s">
        <v>954</v>
      </c>
      <c r="B1" s="1"/>
      <c r="C1" s="1"/>
      <c r="D1" s="1"/>
      <c r="E1" s="1"/>
      <c r="F1" s="1"/>
      <c r="G1" s="1"/>
      <c r="H1" s="1"/>
      <c r="I1" s="1"/>
    </row>
    <row r="2" customFormat="false" ht="16" hidden="false" customHeight="false" outlineLevel="0" collapsed="false">
      <c r="A2" s="851" t="s">
        <v>780</v>
      </c>
      <c r="B2" s="852"/>
      <c r="C2" s="852"/>
      <c r="D2" s="852"/>
      <c r="E2" s="852"/>
      <c r="F2" s="852"/>
      <c r="G2" s="852"/>
      <c r="H2" s="852"/>
      <c r="I2" s="789" t="s">
        <v>66</v>
      </c>
    </row>
    <row r="3" customFormat="false" ht="12.75" hidden="false" customHeight="true" outlineLevel="0" collapsed="false">
      <c r="A3" s="658"/>
      <c r="B3" s="658" t="s">
        <v>955</v>
      </c>
      <c r="C3" s="658" t="s">
        <v>956</v>
      </c>
      <c r="D3" s="658" t="s">
        <v>957</v>
      </c>
      <c r="E3" s="658" t="s">
        <v>573</v>
      </c>
      <c r="F3" s="658" t="s">
        <v>574</v>
      </c>
      <c r="G3" s="658" t="s">
        <v>575</v>
      </c>
      <c r="H3" s="658" t="s">
        <v>958</v>
      </c>
      <c r="I3" s="658" t="s">
        <v>959</v>
      </c>
    </row>
    <row r="4" customFormat="false" ht="31.5" hidden="false" customHeight="true" outlineLevel="0" collapsed="false">
      <c r="A4" s="658"/>
      <c r="B4" s="658"/>
      <c r="C4" s="658"/>
      <c r="D4" s="658"/>
      <c r="E4" s="658"/>
      <c r="F4" s="658"/>
      <c r="G4" s="658"/>
      <c r="H4" s="658"/>
      <c r="I4" s="658"/>
    </row>
    <row r="5" customFormat="false" ht="12" hidden="false" customHeight="false" outlineLevel="0" collapsed="false">
      <c r="A5" s="853" t="s">
        <v>237</v>
      </c>
      <c r="B5" s="663" t="n">
        <v>163261</v>
      </c>
      <c r="C5" s="665" t="n">
        <v>662704</v>
      </c>
      <c r="D5" s="663" t="n">
        <v>15943</v>
      </c>
      <c r="E5" s="663" t="n">
        <v>9545</v>
      </c>
      <c r="F5" s="663" t="n">
        <v>17034</v>
      </c>
      <c r="G5" s="663" t="n">
        <v>12311</v>
      </c>
      <c r="H5" s="663" t="n">
        <v>91119</v>
      </c>
      <c r="I5" s="665" t="n">
        <v>971917</v>
      </c>
    </row>
    <row r="6" customFormat="false" ht="12" hidden="false" customHeight="false" outlineLevel="0" collapsed="false">
      <c r="A6" s="855" t="s">
        <v>920</v>
      </c>
      <c r="B6" s="667" t="n">
        <v>0</v>
      </c>
      <c r="C6" s="669" t="n">
        <v>0</v>
      </c>
      <c r="D6" s="667" t="n">
        <v>0</v>
      </c>
      <c r="E6" s="667" t="n">
        <v>0</v>
      </c>
      <c r="F6" s="667" t="n">
        <v>0</v>
      </c>
      <c r="G6" s="667" t="n">
        <v>0</v>
      </c>
      <c r="H6" s="667" t="n">
        <v>0</v>
      </c>
      <c r="I6" s="669" t="n">
        <v>0</v>
      </c>
    </row>
    <row r="7" customFormat="false" ht="12" hidden="false" customHeight="false" outlineLevel="0" collapsed="false">
      <c r="A7" s="855" t="s">
        <v>921</v>
      </c>
      <c r="B7" s="667" t="n">
        <v>0</v>
      </c>
      <c r="C7" s="669" t="n">
        <v>0</v>
      </c>
      <c r="D7" s="667" t="n">
        <v>0</v>
      </c>
      <c r="E7" s="667" t="n">
        <v>0</v>
      </c>
      <c r="F7" s="667" t="n">
        <v>0</v>
      </c>
      <c r="G7" s="667" t="n">
        <v>0</v>
      </c>
      <c r="H7" s="667" t="n">
        <v>0</v>
      </c>
      <c r="I7" s="669" t="n">
        <v>0</v>
      </c>
    </row>
    <row r="8" customFormat="false" ht="12" hidden="false" customHeight="false" outlineLevel="0" collapsed="false">
      <c r="A8" s="855" t="s">
        <v>922</v>
      </c>
      <c r="B8" s="667" t="n">
        <v>0</v>
      </c>
      <c r="C8" s="669" t="n">
        <v>0</v>
      </c>
      <c r="D8" s="667" t="n">
        <v>0</v>
      </c>
      <c r="E8" s="667" t="n">
        <v>0</v>
      </c>
      <c r="F8" s="667" t="n">
        <v>0</v>
      </c>
      <c r="G8" s="667" t="n">
        <v>0</v>
      </c>
      <c r="H8" s="667" t="n">
        <v>0</v>
      </c>
      <c r="I8" s="669" t="n">
        <v>0</v>
      </c>
    </row>
    <row r="9" customFormat="false" ht="12" hidden="false" customHeight="false" outlineLevel="0" collapsed="false">
      <c r="A9" s="855" t="s">
        <v>923</v>
      </c>
      <c r="B9" s="667" t="n">
        <v>0</v>
      </c>
      <c r="C9" s="669" t="n">
        <v>0</v>
      </c>
      <c r="D9" s="667" t="n">
        <v>0</v>
      </c>
      <c r="E9" s="667" t="n">
        <v>0</v>
      </c>
      <c r="F9" s="667" t="n">
        <v>0</v>
      </c>
      <c r="G9" s="667" t="n">
        <v>0</v>
      </c>
      <c r="H9" s="667" t="n">
        <v>0</v>
      </c>
      <c r="I9" s="669" t="n">
        <v>0</v>
      </c>
    </row>
    <row r="10" customFormat="false" ht="12" hidden="false" customHeight="false" outlineLevel="0" collapsed="false">
      <c r="A10" s="855" t="s">
        <v>924</v>
      </c>
      <c r="B10" s="667" t="n">
        <v>0</v>
      </c>
      <c r="C10" s="669" t="n">
        <v>0</v>
      </c>
      <c r="D10" s="667" t="n">
        <v>0</v>
      </c>
      <c r="E10" s="667" t="n">
        <v>0</v>
      </c>
      <c r="F10" s="667" t="n">
        <v>0</v>
      </c>
      <c r="G10" s="667" t="n">
        <v>0</v>
      </c>
      <c r="H10" s="667" t="n">
        <v>0</v>
      </c>
      <c r="I10" s="669" t="n">
        <v>0</v>
      </c>
    </row>
    <row r="11" customFormat="false" ht="12" hidden="false" customHeight="false" outlineLevel="0" collapsed="false">
      <c r="A11" s="855" t="s">
        <v>925</v>
      </c>
      <c r="B11" s="667" t="n">
        <v>0</v>
      </c>
      <c r="C11" s="669" t="n">
        <v>0</v>
      </c>
      <c r="D11" s="667" t="n">
        <v>0</v>
      </c>
      <c r="E11" s="667" t="n">
        <v>0</v>
      </c>
      <c r="F11" s="667" t="n">
        <v>0</v>
      </c>
      <c r="G11" s="667" t="n">
        <v>0</v>
      </c>
      <c r="H11" s="667" t="n">
        <v>0</v>
      </c>
      <c r="I11" s="669" t="n">
        <v>0</v>
      </c>
    </row>
    <row r="12" customFormat="false" ht="12" hidden="false" customHeight="false" outlineLevel="0" collapsed="false">
      <c r="A12" s="855" t="s">
        <v>926</v>
      </c>
      <c r="B12" s="667" t="n">
        <v>0</v>
      </c>
      <c r="C12" s="669" t="n">
        <v>0</v>
      </c>
      <c r="D12" s="667" t="n">
        <v>0</v>
      </c>
      <c r="E12" s="667" t="n">
        <v>0</v>
      </c>
      <c r="F12" s="667" t="n">
        <v>0</v>
      </c>
      <c r="G12" s="667" t="n">
        <v>0</v>
      </c>
      <c r="H12" s="667" t="n">
        <v>98</v>
      </c>
      <c r="I12" s="669" t="n">
        <v>98</v>
      </c>
    </row>
    <row r="13" customFormat="false" ht="12" hidden="false" customHeight="false" outlineLevel="0" collapsed="false">
      <c r="A13" s="855" t="s">
        <v>927</v>
      </c>
      <c r="B13" s="667" t="n">
        <v>0</v>
      </c>
      <c r="C13" s="669" t="n">
        <v>0</v>
      </c>
      <c r="D13" s="667" t="n">
        <v>0</v>
      </c>
      <c r="E13" s="667" t="n">
        <v>0</v>
      </c>
      <c r="F13" s="667" t="n">
        <v>0</v>
      </c>
      <c r="G13" s="667" t="n">
        <v>0</v>
      </c>
      <c r="H13" s="667" t="n">
        <v>0</v>
      </c>
      <c r="I13" s="669" t="n">
        <v>0</v>
      </c>
    </row>
    <row r="14" customFormat="false" ht="12" hidden="false" customHeight="false" outlineLevel="0" collapsed="false">
      <c r="A14" s="855" t="s">
        <v>928</v>
      </c>
      <c r="B14" s="667" t="n">
        <v>0</v>
      </c>
      <c r="C14" s="669" t="n">
        <v>0</v>
      </c>
      <c r="D14" s="667" t="n">
        <v>0</v>
      </c>
      <c r="E14" s="667" t="n">
        <v>0</v>
      </c>
      <c r="F14" s="667" t="n">
        <v>0</v>
      </c>
      <c r="G14" s="667" t="n">
        <v>0</v>
      </c>
      <c r="H14" s="667" t="n">
        <v>0</v>
      </c>
      <c r="I14" s="669" t="n">
        <v>0</v>
      </c>
    </row>
    <row r="15" customFormat="false" ht="12" hidden="false" customHeight="false" outlineLevel="0" collapsed="false">
      <c r="A15" s="855" t="s">
        <v>929</v>
      </c>
      <c r="B15" s="667" t="n">
        <v>0</v>
      </c>
      <c r="C15" s="669" t="n">
        <v>0</v>
      </c>
      <c r="D15" s="667" t="n">
        <v>23</v>
      </c>
      <c r="E15" s="667" t="n">
        <v>0</v>
      </c>
      <c r="F15" s="667" t="n">
        <v>0</v>
      </c>
      <c r="G15" s="667" t="n">
        <v>0</v>
      </c>
      <c r="H15" s="667" t="n">
        <v>0</v>
      </c>
      <c r="I15" s="669" t="n">
        <v>23</v>
      </c>
    </row>
    <row r="16" customFormat="false" ht="12" hidden="false" customHeight="false" outlineLevel="0" collapsed="false">
      <c r="A16" s="855" t="s">
        <v>665</v>
      </c>
      <c r="B16" s="667" t="n">
        <v>0</v>
      </c>
      <c r="C16" s="669" t="n">
        <v>4600</v>
      </c>
      <c r="D16" s="667" t="n">
        <v>0</v>
      </c>
      <c r="E16" s="667" t="n">
        <v>0</v>
      </c>
      <c r="F16" s="667" t="n">
        <v>0</v>
      </c>
      <c r="G16" s="667" t="n">
        <v>0</v>
      </c>
      <c r="H16" s="667" t="n">
        <v>0</v>
      </c>
      <c r="I16" s="669" t="n">
        <v>4600</v>
      </c>
    </row>
    <row r="17" customFormat="false" ht="12" hidden="false" customHeight="false" outlineLevel="0" collapsed="false">
      <c r="A17" s="855" t="s">
        <v>666</v>
      </c>
      <c r="B17" s="667" t="n">
        <v>0</v>
      </c>
      <c r="C17" s="669" t="n">
        <v>356</v>
      </c>
      <c r="D17" s="667" t="n">
        <v>0</v>
      </c>
      <c r="E17" s="667" t="n">
        <v>0</v>
      </c>
      <c r="F17" s="667" t="n">
        <v>0</v>
      </c>
      <c r="G17" s="667" t="n">
        <v>0</v>
      </c>
      <c r="H17" s="667" t="n">
        <v>0</v>
      </c>
      <c r="I17" s="669" t="n">
        <v>356</v>
      </c>
    </row>
    <row r="18" customFormat="false" ht="12" hidden="false" customHeight="false" outlineLevel="0" collapsed="false">
      <c r="A18" s="855" t="s">
        <v>667</v>
      </c>
      <c r="B18" s="667" t="n">
        <v>0</v>
      </c>
      <c r="C18" s="669" t="n">
        <v>0</v>
      </c>
      <c r="D18" s="667" t="n">
        <v>0</v>
      </c>
      <c r="E18" s="667" t="n">
        <v>0</v>
      </c>
      <c r="F18" s="667" t="n">
        <v>0</v>
      </c>
      <c r="G18" s="667" t="n">
        <v>0</v>
      </c>
      <c r="H18" s="667" t="n">
        <v>0</v>
      </c>
      <c r="I18" s="669" t="n">
        <v>0</v>
      </c>
    </row>
    <row r="19" customFormat="false" ht="12" hidden="false" customHeight="false" outlineLevel="0" collapsed="false">
      <c r="A19" s="855" t="s">
        <v>668</v>
      </c>
      <c r="B19" s="667" t="n">
        <v>0</v>
      </c>
      <c r="C19" s="669" t="n">
        <v>100</v>
      </c>
      <c r="D19" s="667" t="n">
        <v>2383</v>
      </c>
      <c r="E19" s="667" t="n">
        <v>0</v>
      </c>
      <c r="F19" s="667" t="n">
        <v>0</v>
      </c>
      <c r="G19" s="667" t="n">
        <v>0</v>
      </c>
      <c r="H19" s="667" t="n">
        <v>0</v>
      </c>
      <c r="I19" s="669" t="n">
        <v>2483</v>
      </c>
    </row>
    <row r="20" customFormat="false" ht="12" hidden="false" customHeight="false" outlineLevel="0" collapsed="false">
      <c r="A20" s="855" t="s">
        <v>669</v>
      </c>
      <c r="B20" s="667" t="n">
        <v>0</v>
      </c>
      <c r="C20" s="669" t="n">
        <v>0</v>
      </c>
      <c r="D20" s="667" t="n">
        <v>0</v>
      </c>
      <c r="E20" s="667" t="n">
        <v>0</v>
      </c>
      <c r="F20" s="667" t="n">
        <v>0</v>
      </c>
      <c r="G20" s="667" t="n">
        <v>0</v>
      </c>
      <c r="H20" s="667" t="n">
        <v>0</v>
      </c>
      <c r="I20" s="669" t="n">
        <v>0</v>
      </c>
    </row>
    <row r="21" customFormat="false" ht="12" hidden="false" customHeight="false" outlineLevel="0" collapsed="false">
      <c r="A21" s="855" t="s">
        <v>670</v>
      </c>
      <c r="B21" s="667" t="n">
        <v>0</v>
      </c>
      <c r="C21" s="669" t="n">
        <v>0</v>
      </c>
      <c r="D21" s="667" t="n">
        <v>0</v>
      </c>
      <c r="E21" s="667" t="n">
        <v>0</v>
      </c>
      <c r="F21" s="667" t="n">
        <v>0</v>
      </c>
      <c r="G21" s="667" t="n">
        <v>0</v>
      </c>
      <c r="H21" s="667" t="n">
        <v>0</v>
      </c>
      <c r="I21" s="669" t="n">
        <v>0</v>
      </c>
    </row>
    <row r="22" customFormat="false" ht="12" hidden="false" customHeight="false" outlineLevel="0" collapsed="false">
      <c r="A22" s="855" t="s">
        <v>671</v>
      </c>
      <c r="B22" s="667" t="n">
        <v>323</v>
      </c>
      <c r="C22" s="669" t="n">
        <v>7760</v>
      </c>
      <c r="D22" s="667" t="n">
        <v>0</v>
      </c>
      <c r="E22" s="667" t="n">
        <v>0</v>
      </c>
      <c r="F22" s="667" t="n">
        <v>0</v>
      </c>
      <c r="G22" s="667" t="n">
        <v>0</v>
      </c>
      <c r="H22" s="667" t="n">
        <v>3530</v>
      </c>
      <c r="I22" s="669" t="n">
        <v>11613</v>
      </c>
    </row>
    <row r="23" customFormat="false" ht="12" hidden="false" customHeight="false" outlineLevel="0" collapsed="false">
      <c r="A23" s="855" t="s">
        <v>672</v>
      </c>
      <c r="B23" s="667" t="n">
        <v>0</v>
      </c>
      <c r="C23" s="669" t="n">
        <v>0</v>
      </c>
      <c r="D23" s="667" t="n">
        <v>0</v>
      </c>
      <c r="E23" s="667" t="n">
        <v>0</v>
      </c>
      <c r="F23" s="667" t="n">
        <v>0</v>
      </c>
      <c r="G23" s="667" t="n">
        <v>0</v>
      </c>
      <c r="H23" s="667" t="n">
        <v>0</v>
      </c>
      <c r="I23" s="669" t="n">
        <v>0</v>
      </c>
    </row>
    <row r="24" customFormat="false" ht="13" hidden="false" customHeight="false" outlineLevel="0" collapsed="false">
      <c r="A24" s="856" t="s">
        <v>673</v>
      </c>
      <c r="B24" s="678" t="n">
        <v>0</v>
      </c>
      <c r="C24" s="680" t="n">
        <v>0</v>
      </c>
      <c r="D24" s="678" t="n">
        <v>0</v>
      </c>
      <c r="E24" s="678" t="n">
        <v>0</v>
      </c>
      <c r="F24" s="678" t="n">
        <v>0</v>
      </c>
      <c r="G24" s="678" t="n">
        <v>0</v>
      </c>
      <c r="H24" s="678" t="n">
        <v>0</v>
      </c>
      <c r="I24" s="680" t="n">
        <v>0</v>
      </c>
    </row>
    <row r="25" customFormat="false" ht="13" hidden="false" customHeight="false" outlineLevel="0" collapsed="false">
      <c r="A25" s="658"/>
      <c r="B25" s="658"/>
      <c r="C25" s="658"/>
      <c r="D25" s="658"/>
      <c r="E25" s="658"/>
      <c r="F25" s="658"/>
      <c r="G25" s="658"/>
      <c r="H25" s="658"/>
      <c r="I25" s="658"/>
    </row>
    <row r="26" customFormat="false" ht="12" hidden="false" customHeight="false" outlineLevel="0" collapsed="false">
      <c r="A26" s="1" t="s">
        <v>960</v>
      </c>
      <c r="B26" s="1"/>
      <c r="C26" s="1"/>
      <c r="D26" s="1"/>
      <c r="E26" s="1"/>
      <c r="F26" s="1"/>
      <c r="G26" s="1"/>
      <c r="H26" s="1"/>
      <c r="I26" s="1"/>
    </row>
  </sheetData>
  <mergeCells count="9">
    <mergeCell ref="A3:A4"/>
    <mergeCell ref="B3:B4"/>
    <mergeCell ref="C3:C4"/>
    <mergeCell ref="D3:D4"/>
    <mergeCell ref="E3:E4"/>
    <mergeCell ref="F3:F4"/>
    <mergeCell ref="G3:G4"/>
    <mergeCell ref="H3:H4"/>
    <mergeCell ref="I3:I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6.xml><?xml version="1.0" encoding="utf-8"?>
<worksheet xmlns="http://schemas.openxmlformats.org/spreadsheetml/2006/main" xmlns:r="http://schemas.openxmlformats.org/officeDocument/2006/relationships">
  <sheetPr filterMode="false">
    <pageSetUpPr fitToPage="false"/>
  </sheetPr>
  <dimension ref="A1:C59"/>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
  <cols>
    <col collapsed="false" hidden="false" max="1" min="1" style="0" width="3.5"/>
    <col collapsed="false" hidden="false" max="2" min="2" style="0" width="32.4948979591837"/>
    <col collapsed="false" hidden="false" max="3" min="3" style="0" width="20.5"/>
    <col collapsed="false" hidden="false" max="1025" min="4" style="0" width="8.8265306122449"/>
  </cols>
  <sheetData>
    <row r="1" customFormat="false" ht="12" hidden="false" customHeight="false" outlineLevel="0" collapsed="false">
      <c r="A1" s="4" t="s">
        <v>961</v>
      </c>
    </row>
    <row r="2" customFormat="false" ht="13" hidden="false" customHeight="false" outlineLevel="0" collapsed="false">
      <c r="A2" s="788"/>
      <c r="B2" s="788"/>
      <c r="C2" s="694" t="s">
        <v>153</v>
      </c>
    </row>
    <row r="3" customFormat="false" ht="13" hidden="false" customHeight="false" outlineLevel="0" collapsed="false">
      <c r="A3" s="790"/>
      <c r="B3" s="857"/>
      <c r="C3" s="658" t="s">
        <v>962</v>
      </c>
    </row>
    <row r="4" customFormat="false" ht="12" hidden="false" customHeight="false" outlineLevel="0" collapsed="false">
      <c r="A4" s="853" t="s">
        <v>106</v>
      </c>
      <c r="B4" s="853"/>
      <c r="C4" s="665" t="n">
        <v>13798</v>
      </c>
    </row>
    <row r="5" customFormat="false" ht="12" hidden="false" customHeight="false" outlineLevel="0" collapsed="false">
      <c r="A5" s="843"/>
      <c r="B5" s="858" t="s">
        <v>735</v>
      </c>
      <c r="C5" s="669" t="n">
        <v>442</v>
      </c>
    </row>
    <row r="6" customFormat="false" ht="12" hidden="false" customHeight="false" outlineLevel="0" collapsed="false">
      <c r="A6" s="843"/>
      <c r="B6" s="858" t="s">
        <v>736</v>
      </c>
      <c r="C6" s="669" t="n">
        <v>11367</v>
      </c>
    </row>
    <row r="7" customFormat="false" ht="12" hidden="false" customHeight="false" outlineLevel="0" collapsed="false">
      <c r="A7" s="843"/>
      <c r="B7" s="858" t="s">
        <v>737</v>
      </c>
      <c r="C7" s="669" t="n">
        <v>1344</v>
      </c>
    </row>
    <row r="8" customFormat="false" ht="12" hidden="false" customHeight="false" outlineLevel="0" collapsed="false">
      <c r="A8" s="843"/>
      <c r="B8" s="858" t="s">
        <v>738</v>
      </c>
      <c r="C8" s="669" t="n">
        <v>437</v>
      </c>
    </row>
    <row r="9" customFormat="false" ht="12" hidden="false" customHeight="false" outlineLevel="0" collapsed="false">
      <c r="A9" s="843"/>
      <c r="B9" s="858" t="s">
        <v>739</v>
      </c>
      <c r="C9" s="669" t="n">
        <v>208</v>
      </c>
    </row>
    <row r="10" customFormat="false" ht="12" hidden="false" customHeight="false" outlineLevel="0" collapsed="false">
      <c r="A10" s="843"/>
      <c r="B10" s="858"/>
      <c r="C10" s="669"/>
    </row>
    <row r="11" customFormat="false" ht="12" hidden="false" customHeight="false" outlineLevel="0" collapsed="false">
      <c r="A11" s="842" t="s">
        <v>741</v>
      </c>
      <c r="B11" s="842"/>
      <c r="C11" s="672" t="n">
        <v>3574</v>
      </c>
    </row>
    <row r="12" customFormat="false" ht="12" hidden="false" customHeight="false" outlineLevel="0" collapsed="false">
      <c r="A12" s="843"/>
      <c r="B12" s="858" t="s">
        <v>745</v>
      </c>
      <c r="C12" s="669" t="n">
        <v>2</v>
      </c>
    </row>
    <row r="13" customFormat="false" ht="12" hidden="false" customHeight="false" outlineLevel="0" collapsed="false">
      <c r="A13" s="843"/>
      <c r="B13" s="858" t="s">
        <v>933</v>
      </c>
      <c r="C13" s="669" t="n">
        <v>2383</v>
      </c>
    </row>
    <row r="14" customFormat="false" ht="12" hidden="false" customHeight="false" outlineLevel="0" collapsed="false">
      <c r="A14" s="843"/>
      <c r="B14" s="858" t="s">
        <v>934</v>
      </c>
      <c r="C14" s="669" t="n">
        <v>913</v>
      </c>
    </row>
    <row r="15" customFormat="false" ht="12" hidden="false" customHeight="false" outlineLevel="0" collapsed="false">
      <c r="A15" s="843"/>
      <c r="B15" s="858" t="s">
        <v>935</v>
      </c>
      <c r="C15" s="669" t="n">
        <v>2</v>
      </c>
    </row>
    <row r="16" customFormat="false" ht="12" hidden="false" customHeight="false" outlineLevel="0" collapsed="false">
      <c r="A16" s="843"/>
      <c r="B16" s="858" t="s">
        <v>936</v>
      </c>
      <c r="C16" s="669" t="n">
        <v>274</v>
      </c>
    </row>
    <row r="17" customFormat="false" ht="12" hidden="false" customHeight="false" outlineLevel="0" collapsed="false">
      <c r="A17" s="843"/>
      <c r="B17" s="858"/>
      <c r="C17" s="669"/>
    </row>
    <row r="18" customFormat="false" ht="12" hidden="false" customHeight="false" outlineLevel="0" collapsed="false">
      <c r="A18" s="842" t="s">
        <v>149</v>
      </c>
      <c r="B18" s="842"/>
      <c r="C18" s="672" t="n">
        <v>2632</v>
      </c>
    </row>
    <row r="19" customFormat="false" ht="12" hidden="false" customHeight="false" outlineLevel="0" collapsed="false">
      <c r="A19" s="842"/>
      <c r="B19" s="858" t="s">
        <v>937</v>
      </c>
      <c r="C19" s="669" t="n">
        <v>571</v>
      </c>
    </row>
    <row r="20" customFormat="false" ht="12" hidden="false" customHeight="false" outlineLevel="0" collapsed="false">
      <c r="A20" s="843"/>
      <c r="B20" s="858" t="s">
        <v>938</v>
      </c>
      <c r="C20" s="669" t="n">
        <v>1144</v>
      </c>
    </row>
    <row r="21" customFormat="false" ht="12" hidden="false" customHeight="false" outlineLevel="0" collapsed="false">
      <c r="A21" s="843"/>
      <c r="B21" s="858" t="s">
        <v>756</v>
      </c>
      <c r="C21" s="669" t="n">
        <v>3</v>
      </c>
    </row>
    <row r="22" customFormat="false" ht="12" hidden="false" customHeight="false" outlineLevel="0" collapsed="false">
      <c r="A22" s="843"/>
      <c r="B22" s="858" t="s">
        <v>755</v>
      </c>
      <c r="C22" s="669" t="n">
        <v>4</v>
      </c>
    </row>
    <row r="23" customFormat="false" ht="12" hidden="false" customHeight="false" outlineLevel="0" collapsed="false">
      <c r="A23" s="843"/>
      <c r="B23" s="858" t="s">
        <v>939</v>
      </c>
      <c r="C23" s="669" t="n">
        <v>910</v>
      </c>
    </row>
    <row r="24" customFormat="false" ht="12" hidden="false" customHeight="false" outlineLevel="0" collapsed="false">
      <c r="A24" s="843"/>
      <c r="B24" s="858"/>
      <c r="C24" s="669"/>
    </row>
    <row r="25" customFormat="false" ht="12" hidden="false" customHeight="false" outlineLevel="0" collapsed="false">
      <c r="A25" s="842" t="s">
        <v>890</v>
      </c>
      <c r="B25" s="842"/>
      <c r="C25" s="672" t="n">
        <v>1742</v>
      </c>
    </row>
    <row r="26" customFormat="false" ht="12" hidden="false" customHeight="false" outlineLevel="0" collapsed="false">
      <c r="A26" s="843"/>
      <c r="B26" s="858" t="s">
        <v>940</v>
      </c>
      <c r="C26" s="669" t="n">
        <v>962</v>
      </c>
    </row>
    <row r="27" customFormat="false" ht="12" hidden="false" customHeight="false" outlineLevel="0" collapsed="false">
      <c r="A27" s="843"/>
      <c r="B27" s="858" t="s">
        <v>941</v>
      </c>
      <c r="C27" s="669" t="n">
        <v>307</v>
      </c>
    </row>
    <row r="28" customFormat="false" ht="12" hidden="false" customHeight="false" outlineLevel="0" collapsed="false">
      <c r="A28" s="843"/>
      <c r="B28" s="858" t="s">
        <v>942</v>
      </c>
      <c r="C28" s="669" t="n">
        <v>110</v>
      </c>
    </row>
    <row r="29" customFormat="false" ht="12" hidden="false" customHeight="false" outlineLevel="0" collapsed="false">
      <c r="A29" s="843"/>
      <c r="B29" s="858" t="s">
        <v>943</v>
      </c>
      <c r="C29" s="669" t="n">
        <v>29</v>
      </c>
    </row>
    <row r="30" customFormat="false" ht="12" hidden="false" customHeight="false" outlineLevel="0" collapsed="false">
      <c r="A30" s="843"/>
      <c r="B30" s="858" t="s">
        <v>963</v>
      </c>
      <c r="C30" s="669" t="n">
        <v>1</v>
      </c>
    </row>
    <row r="31" customFormat="false" ht="12" hidden="false" customHeight="false" outlineLevel="0" collapsed="false">
      <c r="A31" s="843"/>
      <c r="B31" s="858" t="s">
        <v>945</v>
      </c>
      <c r="C31" s="669" t="n">
        <v>333</v>
      </c>
    </row>
    <row r="32" customFormat="false" ht="12" hidden="false" customHeight="false" outlineLevel="0" collapsed="false">
      <c r="A32" s="843"/>
      <c r="B32" s="858"/>
      <c r="C32" s="669"/>
    </row>
    <row r="33" customFormat="false" ht="12" hidden="false" customHeight="false" outlineLevel="0" collapsed="false">
      <c r="A33" s="842" t="s">
        <v>771</v>
      </c>
      <c r="B33" s="842"/>
      <c r="C33" s="672" t="n">
        <v>1378</v>
      </c>
    </row>
    <row r="34" customFormat="false" ht="12" hidden="false" customHeight="false" outlineLevel="0" collapsed="false">
      <c r="A34" s="842"/>
      <c r="B34" s="858" t="s">
        <v>946</v>
      </c>
      <c r="C34" s="669" t="n">
        <v>18</v>
      </c>
    </row>
    <row r="35" customFormat="false" ht="12" hidden="false" customHeight="false" outlineLevel="0" collapsed="false">
      <c r="A35" s="842"/>
      <c r="B35" s="858" t="s">
        <v>773</v>
      </c>
      <c r="C35" s="669" t="n">
        <v>0</v>
      </c>
    </row>
    <row r="36" customFormat="false" ht="12" hidden="false" customHeight="false" outlineLevel="0" collapsed="false">
      <c r="A36" s="842"/>
      <c r="B36" s="858" t="s">
        <v>947</v>
      </c>
      <c r="C36" s="669" t="n">
        <v>63</v>
      </c>
    </row>
    <row r="37" customFormat="false" ht="12" hidden="false" customHeight="false" outlineLevel="0" collapsed="false">
      <c r="A37" s="842"/>
      <c r="B37" s="858" t="s">
        <v>775</v>
      </c>
      <c r="C37" s="669" t="n">
        <v>415</v>
      </c>
    </row>
    <row r="38" customFormat="false" ht="12" hidden="false" customHeight="false" outlineLevel="0" collapsed="false">
      <c r="A38" s="842"/>
      <c r="B38" s="858" t="s">
        <v>948</v>
      </c>
      <c r="C38" s="669" t="n">
        <v>882</v>
      </c>
    </row>
    <row r="39" customFormat="false" ht="12" hidden="false" customHeight="false" outlineLevel="0" collapsed="false">
      <c r="A39" s="843"/>
      <c r="B39" s="858" t="s">
        <v>780</v>
      </c>
      <c r="C39" s="669"/>
    </row>
    <row r="40" customFormat="false" ht="12" hidden="false" customHeight="false" outlineLevel="0" collapsed="false">
      <c r="A40" s="842" t="s">
        <v>781</v>
      </c>
      <c r="B40" s="842"/>
      <c r="C40" s="672" t="n">
        <v>58276</v>
      </c>
    </row>
    <row r="41" customFormat="false" ht="12" hidden="false" customHeight="false" outlineLevel="0" collapsed="false">
      <c r="A41" s="842"/>
      <c r="B41" s="858" t="s">
        <v>949</v>
      </c>
      <c r="C41" s="669" t="n">
        <v>829</v>
      </c>
    </row>
    <row r="42" customFormat="false" ht="12" hidden="false" customHeight="false" outlineLevel="0" collapsed="false">
      <c r="A42" s="842"/>
      <c r="B42" s="858" t="s">
        <v>950</v>
      </c>
      <c r="C42" s="669" t="n">
        <v>31</v>
      </c>
    </row>
    <row r="43" customFormat="false" ht="12" hidden="false" customHeight="false" outlineLevel="0" collapsed="false">
      <c r="A43" s="842"/>
      <c r="B43" s="858" t="s">
        <v>786</v>
      </c>
      <c r="C43" s="669" t="n">
        <v>57416</v>
      </c>
    </row>
    <row r="44" customFormat="false" ht="12" hidden="false" customHeight="false" outlineLevel="0" collapsed="false">
      <c r="A44" s="842"/>
      <c r="B44" s="858"/>
      <c r="C44" s="669"/>
    </row>
    <row r="45" customFormat="false" ht="12" hidden="false" customHeight="false" outlineLevel="0" collapsed="false">
      <c r="A45" s="842" t="s">
        <v>116</v>
      </c>
      <c r="B45" s="842"/>
      <c r="C45" s="672" t="n">
        <v>28128</v>
      </c>
    </row>
    <row r="46" customFormat="false" ht="12" hidden="false" customHeight="false" outlineLevel="0" collapsed="false">
      <c r="A46" s="842"/>
      <c r="B46" s="858"/>
      <c r="C46" s="669"/>
    </row>
    <row r="47" customFormat="false" ht="12" hidden="false" customHeight="false" outlineLevel="0" collapsed="false">
      <c r="A47" s="842" t="s">
        <v>115</v>
      </c>
      <c r="B47" s="842"/>
      <c r="C47" s="672" t="n">
        <v>198</v>
      </c>
    </row>
    <row r="48" customFormat="false" ht="12" hidden="false" customHeight="false" outlineLevel="0" collapsed="false">
      <c r="A48" s="843"/>
      <c r="B48" s="858"/>
      <c r="C48" s="669"/>
    </row>
    <row r="49" customFormat="false" ht="12" hidden="false" customHeight="false" outlineLevel="0" collapsed="false">
      <c r="A49" s="842" t="s">
        <v>117</v>
      </c>
      <c r="B49" s="842"/>
      <c r="C49" s="672" t="n">
        <v>6</v>
      </c>
    </row>
    <row r="50" customFormat="false" ht="12" hidden="false" customHeight="false" outlineLevel="0" collapsed="false">
      <c r="A50" s="843"/>
      <c r="B50" s="858" t="s">
        <v>951</v>
      </c>
      <c r="C50" s="669" t="n">
        <v>6</v>
      </c>
    </row>
    <row r="51" customFormat="false" ht="12" hidden="false" customHeight="false" outlineLevel="0" collapsed="false">
      <c r="A51" s="843"/>
      <c r="B51" s="858" t="s">
        <v>952</v>
      </c>
      <c r="C51" s="669" t="n">
        <v>0</v>
      </c>
    </row>
    <row r="52" customFormat="false" ht="12" hidden="false" customHeight="false" outlineLevel="0" collapsed="false">
      <c r="A52" s="843"/>
      <c r="B52" s="858" t="s">
        <v>953</v>
      </c>
      <c r="C52" s="669" t="n">
        <v>0</v>
      </c>
    </row>
    <row r="53" customFormat="false" ht="12" hidden="false" customHeight="false" outlineLevel="0" collapsed="false">
      <c r="A53" s="843"/>
      <c r="B53" s="858"/>
      <c r="C53" s="669"/>
    </row>
    <row r="54" customFormat="false" ht="12" hidden="false" customHeight="false" outlineLevel="0" collapsed="false">
      <c r="A54" s="842" t="s">
        <v>823</v>
      </c>
      <c r="B54" s="842"/>
      <c r="C54" s="672" t="n">
        <v>109732</v>
      </c>
    </row>
    <row r="55" customFormat="false" ht="12" hidden="false" customHeight="false" outlineLevel="0" collapsed="false">
      <c r="A55" s="842"/>
      <c r="B55" s="859"/>
      <c r="C55" s="669"/>
    </row>
    <row r="56" customFormat="false" ht="12" hidden="false" customHeight="false" outlineLevel="0" collapsed="false">
      <c r="A56" s="842" t="s">
        <v>529</v>
      </c>
      <c r="B56" s="842"/>
      <c r="C56" s="672" t="n">
        <v>53529</v>
      </c>
    </row>
    <row r="57" customFormat="false" ht="12" hidden="false" customHeight="false" outlineLevel="0" collapsed="false">
      <c r="A57" s="842"/>
      <c r="B57" s="859"/>
      <c r="C57" s="669"/>
    </row>
    <row r="58" customFormat="false" ht="13" hidden="false" customHeight="false" outlineLevel="0" collapsed="false">
      <c r="A58" s="846" t="s">
        <v>813</v>
      </c>
      <c r="B58" s="846"/>
      <c r="C58" s="698" t="n">
        <v>163261</v>
      </c>
    </row>
    <row r="59" customFormat="false" ht="13" hidden="false" customHeight="false" outlineLevel="0" collapsed="false">
      <c r="A59" s="790"/>
      <c r="B59" s="857"/>
      <c r="C59" s="658"/>
    </row>
  </sheetData>
  <mergeCells count="12">
    <mergeCell ref="A4:B4"/>
    <mergeCell ref="A11:B11"/>
    <mergeCell ref="A18:B18"/>
    <mergeCell ref="A25:B25"/>
    <mergeCell ref="A33:B33"/>
    <mergeCell ref="A40:B40"/>
    <mergeCell ref="A45:B45"/>
    <mergeCell ref="A47:B47"/>
    <mergeCell ref="A49:B49"/>
    <mergeCell ref="A54:B54"/>
    <mergeCell ref="A56:B56"/>
    <mergeCell ref="A58:B5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H25"/>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D22" activeCellId="0" sqref="D22"/>
    </sheetView>
  </sheetViews>
  <sheetFormatPr defaultRowHeight="11.25"/>
  <cols>
    <col collapsed="false" hidden="false" max="1" min="1" style="173" width="35.9642857142857"/>
    <col collapsed="false" hidden="false" max="2" min="2" style="173" width="11.2755102040816"/>
    <col collapsed="false" hidden="false" max="3" min="3" style="173" width="10.6989795918367"/>
    <col collapsed="false" hidden="false" max="4" min="4" style="173" width="12.2755102040816"/>
    <col collapsed="false" hidden="false" max="5" min="5" style="173" width="9.28061224489796"/>
    <col collapsed="false" hidden="false" max="7" min="6" style="173" width="9.13265306122449"/>
    <col collapsed="false" hidden="true" max="257" min="8" style="173" width="0"/>
    <col collapsed="false" hidden="true" max="1025" min="258" style="0" width="0"/>
  </cols>
  <sheetData>
    <row r="1" s="175" customFormat="true" ht="11.25" hidden="false" customHeight="false" outlineLevel="0" collapsed="false">
      <c r="A1" s="174" t="s">
        <v>161</v>
      </c>
    </row>
    <row r="2" s="179" customFormat="true" ht="15" hidden="false" customHeight="true" outlineLevel="0" collapsed="false">
      <c r="A2" s="176" t="s">
        <v>162</v>
      </c>
      <c r="B2" s="177"/>
      <c r="C2" s="177"/>
      <c r="D2" s="177"/>
      <c r="E2" s="177"/>
      <c r="F2" s="177"/>
      <c r="G2" s="177"/>
      <c r="H2" s="178"/>
    </row>
    <row r="3" s="179" customFormat="true" ht="11.25" hidden="false" customHeight="false" outlineLevel="0" collapsed="false">
      <c r="A3" s="176"/>
      <c r="B3" s="177"/>
      <c r="C3" s="177"/>
      <c r="D3" s="177"/>
      <c r="E3" s="177"/>
      <c r="F3" s="177"/>
      <c r="G3" s="177"/>
      <c r="H3" s="180"/>
    </row>
    <row r="4" s="179" customFormat="true" ht="11.25" hidden="false" customHeight="false" outlineLevel="0" collapsed="false">
      <c r="A4" s="176"/>
      <c r="B4" s="177"/>
      <c r="C4" s="177"/>
      <c r="D4" s="177"/>
      <c r="E4" s="175"/>
      <c r="F4" s="175" t="s">
        <v>153</v>
      </c>
      <c r="G4" s="177"/>
      <c r="H4" s="180"/>
    </row>
    <row r="5" s="179" customFormat="true" ht="67.5" hidden="false" customHeight="false" outlineLevel="0" collapsed="false">
      <c r="A5" s="181"/>
      <c r="B5" s="182" t="s">
        <v>81</v>
      </c>
      <c r="C5" s="182" t="s">
        <v>90</v>
      </c>
      <c r="D5" s="182" t="s">
        <v>163</v>
      </c>
      <c r="E5" s="182" t="s">
        <v>164</v>
      </c>
      <c r="F5" s="182" t="s">
        <v>165</v>
      </c>
      <c r="G5" s="177"/>
    </row>
    <row r="6" s="179" customFormat="true" ht="12.75" hidden="false" customHeight="true" outlineLevel="0" collapsed="false">
      <c r="A6" s="183" t="s">
        <v>106</v>
      </c>
      <c r="B6" s="184" t="n">
        <v>4856964</v>
      </c>
      <c r="C6" s="185" t="n">
        <v>180450</v>
      </c>
      <c r="D6" s="186" t="n">
        <v>4676514</v>
      </c>
      <c r="E6" s="187" t="n">
        <v>0.393234910944945</v>
      </c>
      <c r="F6" s="184" t="n">
        <v>21624</v>
      </c>
      <c r="G6" s="177"/>
    </row>
    <row r="7" s="179" customFormat="true" ht="12.75" hidden="false" customHeight="true" outlineLevel="0" collapsed="false">
      <c r="A7" s="188" t="s">
        <v>107</v>
      </c>
      <c r="B7" s="186" t="n">
        <v>738957</v>
      </c>
      <c r="C7" s="189" t="n">
        <v>100851</v>
      </c>
      <c r="D7" s="186" t="n">
        <v>638106</v>
      </c>
      <c r="E7" s="190" t="n">
        <v>0.0536565390552526</v>
      </c>
      <c r="F7" s="191" t="n">
        <v>12</v>
      </c>
      <c r="G7" s="177"/>
    </row>
    <row r="8" s="179" customFormat="true" ht="12.75" hidden="false" customHeight="true" outlineLevel="0" collapsed="false">
      <c r="A8" s="188" t="s">
        <v>108</v>
      </c>
      <c r="B8" s="186" t="n">
        <v>3609012</v>
      </c>
      <c r="C8" s="189" t="n">
        <v>748260</v>
      </c>
      <c r="D8" s="186" t="n">
        <v>2860752</v>
      </c>
      <c r="E8" s="190" t="n">
        <v>0.240552590659533</v>
      </c>
      <c r="F8" s="186" t="n">
        <v>2354</v>
      </c>
      <c r="G8" s="177"/>
    </row>
    <row r="9" s="179" customFormat="true" ht="12.75" hidden="false" customHeight="true" outlineLevel="0" collapsed="false">
      <c r="A9" s="188" t="s">
        <v>110</v>
      </c>
      <c r="B9" s="186" t="n">
        <v>1242866</v>
      </c>
      <c r="C9" s="189" t="n">
        <v>264657</v>
      </c>
      <c r="D9" s="186" t="n">
        <v>978209</v>
      </c>
      <c r="E9" s="190" t="n">
        <v>0.0822548438859681</v>
      </c>
      <c r="F9" s="186" t="n">
        <v>397102</v>
      </c>
      <c r="G9" s="177"/>
    </row>
    <row r="10" s="179" customFormat="true" ht="12.75" hidden="false" customHeight="true" outlineLevel="0" collapsed="false">
      <c r="A10" s="188" t="s">
        <v>111</v>
      </c>
      <c r="B10" s="186" t="n">
        <v>357138</v>
      </c>
      <c r="C10" s="189" t="n">
        <v>43643</v>
      </c>
      <c r="D10" s="186" t="n">
        <v>313495</v>
      </c>
      <c r="E10" s="190" t="n">
        <v>0.0263609129378605</v>
      </c>
      <c r="F10" s="186" t="n">
        <v>0</v>
      </c>
      <c r="G10" s="177"/>
    </row>
    <row r="11" s="179" customFormat="true" ht="12.75" hidden="false" customHeight="true" outlineLevel="0" collapsed="false">
      <c r="A11" s="188" t="s">
        <v>112</v>
      </c>
      <c r="B11" s="186" t="n">
        <v>706996</v>
      </c>
      <c r="C11" s="189" t="n">
        <v>204366</v>
      </c>
      <c r="D11" s="186" t="n">
        <v>502630</v>
      </c>
      <c r="E11" s="190" t="n">
        <v>0.0422647432015082</v>
      </c>
      <c r="F11" s="191" t="n">
        <v>300</v>
      </c>
      <c r="G11" s="177"/>
    </row>
    <row r="12" s="179" customFormat="true" ht="12.75" hidden="false" customHeight="true" outlineLevel="0" collapsed="false">
      <c r="A12" s="188" t="s">
        <v>113</v>
      </c>
      <c r="B12" s="186" t="n">
        <v>792494</v>
      </c>
      <c r="C12" s="189" t="n">
        <v>128939</v>
      </c>
      <c r="D12" s="186" t="n">
        <v>663555</v>
      </c>
      <c r="E12" s="190" t="n">
        <v>0.0557964738974529</v>
      </c>
      <c r="F12" s="191" t="n">
        <v>162</v>
      </c>
      <c r="G12" s="177"/>
    </row>
    <row r="13" s="179" customFormat="true" ht="12.75" hidden="false" customHeight="true" outlineLevel="0" collapsed="false">
      <c r="A13" s="188" t="s">
        <v>114</v>
      </c>
      <c r="B13" s="186" t="n">
        <v>512608</v>
      </c>
      <c r="C13" s="189" t="n">
        <v>199401</v>
      </c>
      <c r="D13" s="186" t="n">
        <v>313207</v>
      </c>
      <c r="E13" s="190" t="n">
        <v>0.0263366958277755</v>
      </c>
      <c r="F13" s="191" t="n">
        <v>2242</v>
      </c>
      <c r="G13" s="177"/>
    </row>
    <row r="14" s="179" customFormat="true" ht="12.75" hidden="false" customHeight="true" outlineLevel="0" collapsed="false">
      <c r="A14" s="188" t="s">
        <v>115</v>
      </c>
      <c r="B14" s="186" t="n">
        <v>2361230</v>
      </c>
      <c r="C14" s="189" t="n">
        <v>1967326.83</v>
      </c>
      <c r="D14" s="186" t="n">
        <v>393903.17</v>
      </c>
      <c r="E14" s="190" t="n">
        <v>0.0331222098289199</v>
      </c>
      <c r="F14" s="191" t="n">
        <v>2962</v>
      </c>
      <c r="G14" s="177"/>
    </row>
    <row r="15" s="179" customFormat="true" ht="12.75" hidden="false" customHeight="true" outlineLevel="0" collapsed="false">
      <c r="A15" s="188" t="s">
        <v>116</v>
      </c>
      <c r="B15" s="186" t="n">
        <v>774715</v>
      </c>
      <c r="C15" s="189" t="n">
        <v>214395</v>
      </c>
      <c r="D15" s="186" t="n">
        <v>560320</v>
      </c>
      <c r="E15" s="190" t="n">
        <v>0.0471157330654141</v>
      </c>
      <c r="F15" s="191" t="s">
        <v>166</v>
      </c>
      <c r="G15" s="177"/>
    </row>
    <row r="16" s="179" customFormat="true" ht="12.75" hidden="false" customHeight="true" outlineLevel="0" collapsed="false">
      <c r="A16" s="188" t="s">
        <v>117</v>
      </c>
      <c r="B16" s="186" t="n">
        <v>61552</v>
      </c>
      <c r="C16" s="186" t="n">
        <v>69825</v>
      </c>
      <c r="D16" s="186" t="n">
        <v>-8273</v>
      </c>
      <c r="E16" s="192" t="n">
        <v>-0.000695653304629802</v>
      </c>
      <c r="F16" s="191" t="n">
        <v>123</v>
      </c>
      <c r="G16" s="177"/>
    </row>
    <row r="17" s="179" customFormat="true" ht="12.75" hidden="false" customHeight="true" outlineLevel="0" collapsed="false">
      <c r="A17" s="193" t="s">
        <v>167</v>
      </c>
      <c r="B17" s="194" t="n">
        <v>16014532</v>
      </c>
      <c r="C17" s="194" t="n">
        <v>4122113.83</v>
      </c>
      <c r="D17" s="194" t="n">
        <v>11892418.17</v>
      </c>
      <c r="E17" s="195" t="n">
        <v>1</v>
      </c>
      <c r="F17" s="194" t="n">
        <v>426881</v>
      </c>
      <c r="G17" s="177"/>
    </row>
    <row r="18" s="179" customFormat="true" ht="8.25" hidden="false" customHeight="true" outlineLevel="0" collapsed="false">
      <c r="A18" s="193"/>
      <c r="B18" s="186"/>
      <c r="C18" s="186"/>
      <c r="D18" s="186"/>
      <c r="E18" s="186"/>
      <c r="F18" s="186"/>
      <c r="G18" s="177"/>
    </row>
    <row r="19" s="179" customFormat="true" ht="12.75" hidden="false" customHeight="true" outlineLevel="0" collapsed="false">
      <c r="A19" s="188" t="s">
        <v>168</v>
      </c>
      <c r="B19" s="191" t="n">
        <v>615931</v>
      </c>
      <c r="C19" s="186" t="n">
        <v>26185</v>
      </c>
      <c r="D19" s="186" t="n">
        <v>589746</v>
      </c>
      <c r="E19" s="186" t="n">
        <v>0</v>
      </c>
      <c r="F19" s="191" t="s">
        <v>166</v>
      </c>
      <c r="G19" s="177"/>
    </row>
    <row r="20" s="179" customFormat="true" ht="12.75" hidden="false" customHeight="true" outlineLevel="0" collapsed="false">
      <c r="A20" s="188" t="s">
        <v>95</v>
      </c>
      <c r="B20" s="186" t="n">
        <v>531490</v>
      </c>
      <c r="C20" s="191" t="s">
        <v>166</v>
      </c>
      <c r="D20" s="186" t="n">
        <v>531490</v>
      </c>
      <c r="E20" s="186" t="n">
        <v>0</v>
      </c>
      <c r="F20" s="191" t="s">
        <v>166</v>
      </c>
      <c r="G20" s="177"/>
    </row>
    <row r="21" s="179" customFormat="true" ht="12.75" hidden="false" customHeight="true" outlineLevel="0" collapsed="false">
      <c r="A21" s="188" t="s">
        <v>122</v>
      </c>
      <c r="B21" s="186" t="n">
        <v>2181</v>
      </c>
      <c r="C21" s="191" t="s">
        <v>166</v>
      </c>
      <c r="D21" s="186" t="n">
        <v>2181</v>
      </c>
      <c r="E21" s="186" t="n">
        <v>0</v>
      </c>
      <c r="F21" s="191" t="s">
        <v>166</v>
      </c>
      <c r="G21" s="177"/>
    </row>
    <row r="22" s="179" customFormat="true" ht="12.75" hidden="false" customHeight="true" outlineLevel="0" collapsed="false">
      <c r="A22" s="188" t="s">
        <v>123</v>
      </c>
      <c r="B22" s="191" t="s">
        <v>166</v>
      </c>
      <c r="C22" s="191" t="s">
        <v>166</v>
      </c>
      <c r="D22" s="186" t="n">
        <v>-11105</v>
      </c>
      <c r="E22" s="186" t="n">
        <v>0</v>
      </c>
      <c r="F22" s="191" t="s">
        <v>166</v>
      </c>
      <c r="G22" s="177"/>
    </row>
    <row r="23" s="179" customFormat="true" ht="8.25" hidden="false" customHeight="true" outlineLevel="0" collapsed="false">
      <c r="A23" s="188"/>
      <c r="B23" s="186"/>
      <c r="C23" s="186"/>
      <c r="D23" s="186"/>
      <c r="E23" s="186"/>
      <c r="F23" s="191"/>
      <c r="G23" s="177"/>
    </row>
    <row r="24" s="179" customFormat="true" ht="12.75" hidden="false" customHeight="true" outlineLevel="0" collapsed="false">
      <c r="A24" s="196" t="s">
        <v>69</v>
      </c>
      <c r="B24" s="197" t="n">
        <v>17164134</v>
      </c>
      <c r="C24" s="197" t="n">
        <v>4148298.83</v>
      </c>
      <c r="D24" s="197" t="n">
        <v>13004730.17</v>
      </c>
      <c r="E24" s="197" t="n">
        <v>0</v>
      </c>
      <c r="F24" s="197" t="n">
        <v>426881</v>
      </c>
      <c r="G24" s="177"/>
    </row>
    <row r="25" customFormat="false" ht="12.8" hidden="false" customHeight="false" outlineLevel="0" collapsed="false">
      <c r="A25" s="175"/>
      <c r="B25" s="175"/>
      <c r="C25" s="175"/>
      <c r="D25" s="175"/>
      <c r="E25" s="175"/>
      <c r="F25" s="175"/>
      <c r="G25" s="175"/>
    </row>
  </sheetData>
  <hyperlinks>
    <hyperlink ref="A1" location="Contents!A1" display="back to contents"/>
  </hyperlink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M25"/>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21" activeCellId="0" sqref="B21"/>
    </sheetView>
  </sheetViews>
  <sheetFormatPr defaultRowHeight="12.75"/>
  <cols>
    <col collapsed="false" hidden="false" max="1" min="1" style="198" width="35.9642857142857"/>
    <col collapsed="false" hidden="false" max="2" min="2" style="198" width="11.2755102040816"/>
    <col collapsed="false" hidden="false" max="3" min="3" style="198" width="10.6989795918367"/>
    <col collapsed="false" hidden="false" max="4" min="4" style="198" width="12.2755102040816"/>
    <col collapsed="false" hidden="false" max="5" min="5" style="198" width="9.28061224489796"/>
    <col collapsed="false" hidden="false" max="8" min="8" style="198" width="36.3826530612245"/>
    <col collapsed="false" hidden="false" max="9" min="9" style="198" width="10.6989795918367"/>
    <col collapsed="false" hidden="false" max="12" min="12" style="198" width="44.3775510204082"/>
    <col collapsed="false" hidden="false" max="13" min="13" style="198" width="11.9897959183673"/>
  </cols>
  <sheetData>
    <row r="1" customFormat="false" ht="15" hidden="false" customHeight="true" outlineLevel="0" collapsed="false">
      <c r="A1" s="199" t="s">
        <v>169</v>
      </c>
      <c r="B1" s="1"/>
      <c r="C1" s="1"/>
      <c r="D1" s="1"/>
      <c r="E1" s="1"/>
      <c r="F1" s="1"/>
      <c r="H1" s="178"/>
      <c r="I1" s="0"/>
      <c r="L1" s="0"/>
      <c r="M1" s="0"/>
    </row>
    <row r="2" customFormat="false" ht="12.75" hidden="false" customHeight="false" outlineLevel="0" collapsed="false">
      <c r="A2" s="199"/>
      <c r="B2" s="1"/>
      <c r="C2" s="1"/>
      <c r="D2" s="1"/>
      <c r="E2" s="1"/>
      <c r="F2" s="1"/>
      <c r="H2" s="180"/>
      <c r="I2" s="0"/>
      <c r="L2" s="0"/>
      <c r="M2" s="0"/>
    </row>
    <row r="3" customFormat="false" ht="12.75" hidden="false" customHeight="false" outlineLevel="0" collapsed="false">
      <c r="A3" s="199"/>
      <c r="B3" s="1"/>
      <c r="C3" s="1"/>
      <c r="D3" s="1"/>
      <c r="E3" s="175"/>
      <c r="F3" s="175" t="s">
        <v>153</v>
      </c>
      <c r="H3" s="180"/>
      <c r="I3" s="0"/>
      <c r="L3" s="0"/>
      <c r="M3" s="0"/>
    </row>
    <row r="4" customFormat="false" ht="67.5" hidden="false" customHeight="false" outlineLevel="0" collapsed="false">
      <c r="A4" s="181"/>
      <c r="B4" s="182" t="s">
        <v>81</v>
      </c>
      <c r="C4" s="182" t="s">
        <v>90</v>
      </c>
      <c r="D4" s="182" t="s">
        <v>163</v>
      </c>
      <c r="E4" s="182" t="s">
        <v>164</v>
      </c>
      <c r="F4" s="182" t="s">
        <v>165</v>
      </c>
      <c r="H4" s="0"/>
      <c r="I4" s="0"/>
      <c r="L4" s="0"/>
      <c r="M4" s="0"/>
    </row>
    <row r="5" customFormat="false" ht="12.75" hidden="false" customHeight="true" outlineLevel="0" collapsed="false">
      <c r="A5" s="183" t="s">
        <v>106</v>
      </c>
      <c r="B5" s="184" t="n">
        <v>4818152</v>
      </c>
      <c r="C5" s="185" t="n">
        <v>185275</v>
      </c>
      <c r="D5" s="186" t="n">
        <v>4632877</v>
      </c>
      <c r="E5" s="187" t="n">
        <v>0.383007174734116</v>
      </c>
      <c r="F5" s="184" t="n">
        <v>37783</v>
      </c>
      <c r="H5" s="0"/>
      <c r="I5" s="0"/>
      <c r="L5" s="0"/>
      <c r="M5" s="0"/>
    </row>
    <row r="6" customFormat="false" ht="12.75" hidden="false" customHeight="true" outlineLevel="0" collapsed="false">
      <c r="A6" s="188" t="s">
        <v>107</v>
      </c>
      <c r="B6" s="186" t="n">
        <v>768987</v>
      </c>
      <c r="C6" s="189" t="n">
        <v>106791</v>
      </c>
      <c r="D6" s="186" t="n">
        <v>662196</v>
      </c>
      <c r="E6" s="190" t="n">
        <v>0.0547447771827814</v>
      </c>
      <c r="F6" s="191" t="n">
        <v>7883</v>
      </c>
      <c r="H6" s="0"/>
      <c r="I6" s="0"/>
      <c r="L6" s="0"/>
      <c r="M6" s="0"/>
    </row>
    <row r="7" customFormat="false" ht="12.75" hidden="false" customHeight="true" outlineLevel="0" collapsed="false">
      <c r="A7" s="188" t="s">
        <v>108</v>
      </c>
      <c r="B7" s="186" t="n">
        <v>3559328</v>
      </c>
      <c r="C7" s="189" t="n">
        <v>734196</v>
      </c>
      <c r="D7" s="186" t="n">
        <v>2825132</v>
      </c>
      <c r="E7" s="190" t="n">
        <v>0.233558073216911</v>
      </c>
      <c r="F7" s="186" t="n">
        <v>14669</v>
      </c>
      <c r="H7" s="0"/>
      <c r="I7" s="0"/>
      <c r="L7" s="0"/>
      <c r="M7" s="0"/>
    </row>
    <row r="8" customFormat="false" ht="12.75" hidden="false" customHeight="true" outlineLevel="0" collapsed="false">
      <c r="A8" s="188" t="s">
        <v>110</v>
      </c>
      <c r="B8" s="186" t="n">
        <v>1296823</v>
      </c>
      <c r="C8" s="189" t="n">
        <v>171357</v>
      </c>
      <c r="D8" s="186" t="n">
        <v>1125466</v>
      </c>
      <c r="E8" s="190" t="n">
        <v>0.0930440313695586</v>
      </c>
      <c r="F8" s="186" t="n">
        <v>594980</v>
      </c>
      <c r="H8" s="0"/>
      <c r="I8" s="0"/>
      <c r="L8" s="0"/>
      <c r="M8" s="0"/>
    </row>
    <row r="9" customFormat="false" ht="12.75" hidden="false" customHeight="true" outlineLevel="0" collapsed="false">
      <c r="A9" s="188" t="s">
        <v>111</v>
      </c>
      <c r="B9" s="186" t="n">
        <v>349708</v>
      </c>
      <c r="C9" s="189" t="n">
        <v>18001</v>
      </c>
      <c r="D9" s="186" t="n">
        <v>331707</v>
      </c>
      <c r="E9" s="190" t="n">
        <v>0.0274227355722005</v>
      </c>
      <c r="F9" s="186" t="n">
        <v>0</v>
      </c>
      <c r="H9" s="0"/>
      <c r="I9" s="0"/>
      <c r="L9" s="0"/>
      <c r="M9" s="0"/>
    </row>
    <row r="10" customFormat="false" ht="12.75" hidden="false" customHeight="true" outlineLevel="0" collapsed="false">
      <c r="A10" s="188" t="s">
        <v>112</v>
      </c>
      <c r="B10" s="186" t="n">
        <v>698778</v>
      </c>
      <c r="C10" s="189" t="n">
        <v>213051</v>
      </c>
      <c r="D10" s="186" t="n">
        <v>485727</v>
      </c>
      <c r="E10" s="190" t="n">
        <v>0.0401558094380831</v>
      </c>
      <c r="F10" s="191" t="n">
        <v>1218</v>
      </c>
      <c r="H10" s="0"/>
      <c r="I10" s="0"/>
      <c r="L10" s="0"/>
      <c r="M10" s="0"/>
    </row>
    <row r="11" customFormat="false" ht="12.75" hidden="false" customHeight="true" outlineLevel="0" collapsed="false">
      <c r="A11" s="188" t="s">
        <v>113</v>
      </c>
      <c r="B11" s="186" t="n">
        <v>789900</v>
      </c>
      <c r="C11" s="189" t="n">
        <v>132473</v>
      </c>
      <c r="D11" s="186" t="n">
        <v>657427</v>
      </c>
      <c r="E11" s="190" t="n">
        <v>0.0543505165071133</v>
      </c>
      <c r="F11" s="191" t="n">
        <v>1787</v>
      </c>
      <c r="H11" s="0"/>
      <c r="I11" s="0"/>
      <c r="L11" s="0"/>
      <c r="M11" s="0"/>
    </row>
    <row r="12" customFormat="false" ht="12.75" hidden="false" customHeight="true" outlineLevel="0" collapsed="false">
      <c r="A12" s="188" t="s">
        <v>114</v>
      </c>
      <c r="B12" s="186" t="n">
        <v>514080</v>
      </c>
      <c r="C12" s="189" t="n">
        <v>181929</v>
      </c>
      <c r="D12" s="186" t="n">
        <v>332151</v>
      </c>
      <c r="E12" s="190" t="n">
        <v>0.0274594417454017</v>
      </c>
      <c r="F12" s="191" t="n">
        <v>94768</v>
      </c>
      <c r="H12" s="0"/>
      <c r="I12" s="0"/>
      <c r="L12" s="0"/>
      <c r="M12" s="0"/>
    </row>
    <row r="13" customFormat="false" ht="12.75" hidden="false" customHeight="true" outlineLevel="0" collapsed="false">
      <c r="A13" s="188" t="s">
        <v>115</v>
      </c>
      <c r="B13" s="186" t="n">
        <v>2323649</v>
      </c>
      <c r="C13" s="189" t="n">
        <v>1903387</v>
      </c>
      <c r="D13" s="186" t="n">
        <v>420262</v>
      </c>
      <c r="E13" s="190" t="n">
        <v>0.0347437156799347</v>
      </c>
      <c r="F13" s="191" t="n">
        <v>4608</v>
      </c>
      <c r="H13" s="0"/>
      <c r="I13" s="0"/>
      <c r="L13" s="0"/>
      <c r="M13" s="0"/>
    </row>
    <row r="14" customFormat="false" ht="12.75" hidden="false" customHeight="true" outlineLevel="0" collapsed="false">
      <c r="A14" s="188" t="s">
        <v>116</v>
      </c>
      <c r="B14" s="186" t="n">
        <v>889716</v>
      </c>
      <c r="C14" s="189" t="n">
        <v>257374</v>
      </c>
      <c r="D14" s="186" t="n">
        <v>632342</v>
      </c>
      <c r="E14" s="190" t="n">
        <v>0.0522767003928057</v>
      </c>
      <c r="F14" s="191" t="s">
        <v>166</v>
      </c>
      <c r="H14" s="0"/>
      <c r="I14" s="0"/>
      <c r="L14" s="0"/>
      <c r="M14" s="0"/>
    </row>
    <row r="15" customFormat="false" ht="12.75" hidden="false" customHeight="true" outlineLevel="0" collapsed="false">
      <c r="A15" s="200" t="s">
        <v>117</v>
      </c>
      <c r="B15" s="186" t="n">
        <v>59530</v>
      </c>
      <c r="C15" s="186" t="n">
        <v>68759</v>
      </c>
      <c r="D15" s="186" t="n">
        <v>-9229</v>
      </c>
      <c r="E15" s="192" t="n">
        <v>-0.000762975838905534</v>
      </c>
      <c r="F15" s="191" t="n">
        <v>122</v>
      </c>
      <c r="H15" s="0"/>
      <c r="I15" s="0"/>
      <c r="L15" s="0"/>
      <c r="M15" s="0"/>
    </row>
    <row r="16" customFormat="false" ht="12.75" hidden="false" customHeight="true" outlineLevel="0" collapsed="false">
      <c r="A16" s="193" t="s">
        <v>167</v>
      </c>
      <c r="B16" s="194" t="n">
        <v>16068651</v>
      </c>
      <c r="C16" s="194" t="n">
        <v>3972593</v>
      </c>
      <c r="D16" s="194" t="n">
        <v>12096058</v>
      </c>
      <c r="E16" s="195" t="n">
        <v>1</v>
      </c>
      <c r="F16" s="194" t="n">
        <v>757818</v>
      </c>
      <c r="H16" s="0"/>
      <c r="I16" s="0"/>
      <c r="L16" s="0"/>
      <c r="M16" s="0"/>
    </row>
    <row r="17" customFormat="false" ht="8.25" hidden="false" customHeight="true" outlineLevel="0" collapsed="false">
      <c r="A17" s="201"/>
      <c r="B17" s="186"/>
      <c r="C17" s="186"/>
      <c r="D17" s="186"/>
      <c r="E17" s="186"/>
      <c r="F17" s="186"/>
      <c r="H17" s="0"/>
      <c r="I17" s="0"/>
      <c r="L17" s="0"/>
      <c r="M17" s="0"/>
    </row>
    <row r="18" customFormat="false" ht="12.75" hidden="false" customHeight="true" outlineLevel="0" collapsed="false">
      <c r="A18" s="188" t="s">
        <v>168</v>
      </c>
      <c r="B18" s="191" t="n">
        <v>599150</v>
      </c>
      <c r="C18" s="186" t="n">
        <v>30358</v>
      </c>
      <c r="D18" s="186" t="n">
        <v>568792</v>
      </c>
      <c r="E18" s="186"/>
      <c r="F18" s="191" t="s">
        <v>166</v>
      </c>
      <c r="H18" s="0"/>
      <c r="I18" s="0"/>
      <c r="L18" s="0"/>
      <c r="M18" s="0"/>
    </row>
    <row r="19" customFormat="false" ht="12.75" hidden="false" customHeight="true" outlineLevel="0" collapsed="false">
      <c r="A19" s="200" t="s">
        <v>95</v>
      </c>
      <c r="B19" s="186" t="n">
        <v>473136</v>
      </c>
      <c r="C19" s="191" t="s">
        <v>166</v>
      </c>
      <c r="D19" s="186" t="n">
        <v>473136</v>
      </c>
      <c r="E19" s="186"/>
      <c r="F19" s="191" t="s">
        <v>166</v>
      </c>
      <c r="H19" s="0"/>
      <c r="I19" s="0"/>
      <c r="L19" s="0"/>
      <c r="M19" s="0"/>
    </row>
    <row r="20" customFormat="false" ht="12.75" hidden="false" customHeight="true" outlineLevel="0" collapsed="false">
      <c r="A20" s="188" t="s">
        <v>122</v>
      </c>
      <c r="B20" s="186" t="n">
        <v>895</v>
      </c>
      <c r="C20" s="191" t="s">
        <v>166</v>
      </c>
      <c r="D20" s="186" t="n">
        <v>895</v>
      </c>
      <c r="E20" s="186"/>
      <c r="F20" s="191" t="s">
        <v>166</v>
      </c>
      <c r="H20" s="0"/>
      <c r="I20" s="0"/>
      <c r="L20" s="0"/>
      <c r="M20" s="0"/>
    </row>
    <row r="21" customFormat="false" ht="12.75" hidden="false" customHeight="true" outlineLevel="0" collapsed="false">
      <c r="A21" s="200" t="s">
        <v>123</v>
      </c>
      <c r="B21" s="191" t="s">
        <v>166</v>
      </c>
      <c r="C21" s="191" t="s">
        <v>166</v>
      </c>
      <c r="D21" s="186" t="n">
        <v>-3509</v>
      </c>
      <c r="E21" s="186"/>
      <c r="F21" s="191" t="s">
        <v>166</v>
      </c>
      <c r="H21" s="0"/>
      <c r="I21" s="0"/>
      <c r="L21" s="0"/>
      <c r="M21" s="0"/>
    </row>
    <row r="22" customFormat="false" ht="8.25" hidden="false" customHeight="true" outlineLevel="0" collapsed="false">
      <c r="A22" s="188"/>
      <c r="B22" s="186"/>
      <c r="C22" s="186"/>
      <c r="D22" s="186"/>
      <c r="E22" s="186"/>
      <c r="F22" s="191"/>
      <c r="H22" s="0"/>
      <c r="I22" s="0"/>
      <c r="L22" s="0"/>
      <c r="M22" s="0"/>
    </row>
    <row r="23" customFormat="false" ht="12.75" hidden="false" customHeight="true" outlineLevel="0" collapsed="false">
      <c r="A23" s="202" t="s">
        <v>69</v>
      </c>
      <c r="B23" s="197" t="n">
        <v>17141832</v>
      </c>
      <c r="C23" s="197" t="n">
        <v>4002951</v>
      </c>
      <c r="D23" s="197" t="n">
        <v>13135372</v>
      </c>
      <c r="E23" s="197"/>
      <c r="F23" s="197" t="n">
        <v>757818</v>
      </c>
      <c r="H23" s="0"/>
      <c r="I23" s="0"/>
      <c r="L23" s="0"/>
      <c r="M23" s="0"/>
    </row>
    <row r="25" customFormat="false" ht="14.65" hidden="false" customHeight="false" outlineLevel="0" collapsed="false"/>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E15"/>
  <sheetViews>
    <sheetView windowProtection="false"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E15" activeCellId="0" sqref="E15"/>
    </sheetView>
  </sheetViews>
  <sheetFormatPr defaultRowHeight="12.8"/>
  <cols>
    <col collapsed="false" hidden="false" max="1" min="1" style="0" width="24.1020408163265"/>
    <col collapsed="false" hidden="false" max="1025" min="2" style="0" width="11.5204081632653"/>
  </cols>
  <sheetData>
    <row r="1" customFormat="false" ht="12.8" hidden="false" customHeight="false" outlineLevel="0" collapsed="false">
      <c r="C1" s="0" t="s">
        <v>170</v>
      </c>
      <c r="D1" s="0" t="s">
        <v>139</v>
      </c>
      <c r="E1" s="0" t="s">
        <v>171</v>
      </c>
    </row>
    <row r="2" customFormat="false" ht="12.8" hidden="false" customHeight="false" outlineLevel="0" collapsed="false">
      <c r="A2" s="0" t="s">
        <v>172</v>
      </c>
      <c r="B2" s="73" t="n">
        <f aca="false">'Table 1.2 13-14'!B13/1000</f>
        <v>14484.858</v>
      </c>
      <c r="C2" s="73"/>
      <c r="D2" s="100" t="n">
        <f aca="false">B2/B4</f>
        <v>0.92107168138149</v>
      </c>
    </row>
    <row r="3" customFormat="false" ht="12.8" hidden="false" customHeight="false" outlineLevel="0" collapsed="false">
      <c r="A3" s="0" t="s">
        <v>173</v>
      </c>
      <c r="B3" s="73" t="n">
        <f aca="false">SUM('Table 1.2 13-14'!B14:B16)/1000</f>
        <v>1241.234</v>
      </c>
      <c r="C3" s="73"/>
      <c r="D3" s="100" t="n">
        <f aca="false">B3/B4</f>
        <v>0.0789283186185099</v>
      </c>
    </row>
    <row r="4" customFormat="false" ht="12.8" hidden="false" customHeight="false" outlineLevel="0" collapsed="false">
      <c r="A4" s="4" t="s">
        <v>174</v>
      </c>
      <c r="B4" s="203" t="n">
        <f aca="false">'Table 1.2 13-14'!B17/1000</f>
        <v>15726.092</v>
      </c>
      <c r="C4" s="73" t="n">
        <f aca="false">B2+B3</f>
        <v>15726.092</v>
      </c>
      <c r="D4" s="73"/>
      <c r="E4" s="0" t="s">
        <v>119</v>
      </c>
    </row>
    <row r="5" customFormat="false" ht="12.8" hidden="false" customHeight="false" outlineLevel="0" collapsed="false">
      <c r="B5" s="73"/>
      <c r="C5" s="73"/>
      <c r="D5" s="73"/>
    </row>
    <row r="6" customFormat="false" ht="12.8" hidden="false" customHeight="false" outlineLevel="0" collapsed="false">
      <c r="A6" s="73" t="s">
        <v>148</v>
      </c>
      <c r="B6" s="73" t="n">
        <f aca="false">'Table 1.2 13-14'!C13/1000</f>
        <v>3966.686</v>
      </c>
      <c r="C6" s="73" t="n">
        <f aca="false">B2-B6</f>
        <v>10518.172</v>
      </c>
      <c r="D6" s="100" t="n">
        <f aca="false">B6/B$13</f>
        <v>0.252787816485352</v>
      </c>
      <c r="E6" s="0" t="s">
        <v>175</v>
      </c>
    </row>
    <row r="7" customFormat="false" ht="12.8" hidden="false" customHeight="false" outlineLevel="0" collapsed="false">
      <c r="A7" s="73" t="s">
        <v>176</v>
      </c>
      <c r="B7" s="73" t="n">
        <f aca="false">'Table 1.2 13-14'!C14/1000</f>
        <v>84.505</v>
      </c>
      <c r="C7" s="73" t="n">
        <f aca="false">B4-B6-B7</f>
        <v>11674.901</v>
      </c>
      <c r="D7" s="100" t="n">
        <f aca="false">B7/B$13</f>
        <v>0.00538531016372222</v>
      </c>
      <c r="E7" s="0" t="s">
        <v>177</v>
      </c>
    </row>
    <row r="8" customFormat="false" ht="12.8" hidden="false" customHeight="false" outlineLevel="0" collapsed="false">
      <c r="A8" s="73"/>
      <c r="B8" s="73"/>
      <c r="C8" s="73"/>
      <c r="D8" s="100"/>
    </row>
    <row r="9" customFormat="false" ht="12.8" hidden="false" customHeight="false" outlineLevel="0" collapsed="false">
      <c r="A9" s="0" t="str">
        <f aca="false">'Table 1.4'!A4</f>
        <v>General Revenue Grant1</v>
      </c>
      <c r="B9" s="73" t="n">
        <f aca="false">'Table 1.4'!F4</f>
        <v>7224.57</v>
      </c>
      <c r="C9" s="73"/>
      <c r="D9" s="100" t="n">
        <f aca="false">B9/B$13</f>
        <v>0.460405304414208</v>
      </c>
      <c r="E9" s="0" t="s">
        <v>178</v>
      </c>
    </row>
    <row r="10" customFormat="false" ht="12.8" hidden="false" customHeight="false" outlineLevel="0" collapsed="false">
      <c r="A10" s="0" t="str">
        <f aca="false">'Table 1.4'!A5</f>
        <v>Council Tax</v>
      </c>
      <c r="B10" s="73" t="n">
        <f aca="false">'Table 1.4'!F5</f>
        <v>1981</v>
      </c>
      <c r="C10" s="73"/>
      <c r="D10" s="100" t="n">
        <f aca="false">B10/B$13</f>
        <v>0.126244594217309</v>
      </c>
      <c r="E10" s="0" t="s">
        <v>179</v>
      </c>
    </row>
    <row r="11" customFormat="false" ht="12.8" hidden="false" customHeight="false" outlineLevel="0" collapsed="false">
      <c r="A11" s="0" t="str">
        <f aca="false">'Table 1.4'!A7</f>
        <v>Non Domestic Rates</v>
      </c>
      <c r="B11" s="73" t="n">
        <f aca="false">'Table 1.4'!F7</f>
        <v>2435</v>
      </c>
      <c r="C11" s="73"/>
      <c r="D11" s="100" t="n">
        <f aca="false">B11/B$13</f>
        <v>0.155176974719409</v>
      </c>
      <c r="E11" s="0" t="s">
        <v>180</v>
      </c>
    </row>
    <row r="12" customFormat="false" ht="12.8" hidden="false" customHeight="false" outlineLevel="0" collapsed="false">
      <c r="A12" s="4" t="s">
        <v>181</v>
      </c>
      <c r="B12" s="203" t="n">
        <f aca="false">SUM(B9:B11)</f>
        <v>11640.57</v>
      </c>
      <c r="C12" s="73"/>
      <c r="D12" s="100" t="n">
        <f aca="false">B12/B$13</f>
        <v>0.741826873350926</v>
      </c>
      <c r="E12" s="0" t="s">
        <v>182</v>
      </c>
    </row>
    <row r="13" s="4" customFormat="true" ht="12.8" hidden="false" customHeight="false" outlineLevel="0" collapsed="false">
      <c r="A13" s="4" t="s">
        <v>183</v>
      </c>
      <c r="B13" s="203" t="n">
        <f aca="false">B12+B6+B7</f>
        <v>15691.761</v>
      </c>
      <c r="D13" s="204" t="n">
        <f aca="false">B13/B$13</f>
        <v>1</v>
      </c>
      <c r="E13" s="101" t="s">
        <v>184</v>
      </c>
    </row>
    <row r="14" customFormat="false" ht="12.8" hidden="false" customHeight="false" outlineLevel="0" collapsed="false">
      <c r="A14" s="0" t="s">
        <v>185</v>
      </c>
      <c r="B14" s="205" t="n">
        <f aca="false">B4-B13</f>
        <v>34.3310000000019</v>
      </c>
      <c r="C14" s="205"/>
      <c r="D14" s="205"/>
      <c r="E14" s="0" t="s">
        <v>186</v>
      </c>
    </row>
    <row r="15" customFormat="false" ht="12.8" hidden="false" customHeight="false" outlineLevel="0" collapsed="false">
      <c r="A15" s="0" t="s">
        <v>119</v>
      </c>
      <c r="B15" s="205" t="n">
        <f aca="false">'Table 1.2 13-14'!D17/1000-'Table 1.4'!G7</f>
        <v>34.3310000000001</v>
      </c>
      <c r="C15" s="205"/>
      <c r="D15" s="205"/>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14154</TotalTime>
  <Application>LibreOffice/4.4.5.2$Linux_X86_64 LibreOffice_project/40m0$Build-2</Application>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2013-02-22T16:06:40Z</dcterms:created>
  <dc:creator>u413714</dc:creator>
  <dc:language>en-GB</dc:language>
  <dcterms:modified xsi:type="dcterms:W3CDTF">2016-03-05T08:49:39Z</dcterms:modified>
  <cp:revision>14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Scottish Government</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